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4"/>
  </bookViews>
  <sheets>
    <sheet name="Комментарии" sheetId="1" r:id="rId1"/>
    <sheet name="Титул" sheetId="2" r:id="rId2"/>
    <sheet name="Затраты" sheetId="3" r:id="rId3"/>
    <sheet name="Продажи" sheetId="4" r:id="rId4"/>
    <sheet name="Прибыль_окупаемость" sheetId="5" r:id="rId5"/>
  </sheets>
  <definedNames/>
  <calcPr fullCalcOnLoad="1"/>
</workbook>
</file>

<file path=xl/sharedStrings.xml><?xml version="1.0" encoding="utf-8"?>
<sst xmlns="http://schemas.openxmlformats.org/spreadsheetml/2006/main" count="137" uniqueCount="118">
  <si>
    <t>Комментарии к использованию модели</t>
  </si>
  <si>
    <t>Страница "Титул"</t>
  </si>
  <si>
    <r>
      <t xml:space="preserve">На данной странице отображены основные укрупненные  параметры Проекта, </t>
    </r>
    <r>
      <rPr>
        <b/>
        <sz val="11"/>
        <color indexed="8"/>
        <rFont val="Calibri"/>
        <family val="2"/>
      </rPr>
      <t>позволяющие индивидуализировать расчет показателей окупаемости с учетом региональных  и прочих особенностей</t>
    </r>
    <r>
      <rPr>
        <sz val="11"/>
        <color indexed="8"/>
        <rFont val="Calibri"/>
        <family val="2"/>
      </rPr>
      <t>. Среди таких параметров:</t>
    </r>
  </si>
  <si>
    <r>
      <t xml:space="preserve">"Кол-во жителей в населенном пунке" </t>
    </r>
    <r>
      <rPr>
        <sz val="11"/>
        <color indexed="8"/>
        <rFont val="Calibri"/>
        <family val="2"/>
      </rPr>
      <t>- кол-во жителей в том населенном пункте, где планируется реализация Проекта. Данный показатель прежде всего влияет на размер паушального взноса</t>
    </r>
  </si>
  <si>
    <r>
      <t>"Средний размер арендных ставок"</t>
    </r>
    <r>
      <rPr>
        <sz val="11"/>
        <color indexed="8"/>
        <rFont val="Calibri"/>
        <family val="2"/>
      </rPr>
      <t xml:space="preserve"> - средний размер арендных ставок коммерческой недвижимости в населенном пункте реализации проекта, либо фактический размер арендных ставок</t>
    </r>
  </si>
  <si>
    <r>
      <t xml:space="preserve">"Планируемое кол-во рабочих мест" </t>
    </r>
    <r>
      <rPr>
        <sz val="11"/>
        <color indexed="8"/>
        <rFont val="Calibri"/>
        <family val="2"/>
      </rPr>
      <t>- в данной ячейке обозначено количество работников, рекомендуемых к привлечению Франчайзером</t>
    </r>
  </si>
  <si>
    <t>Страница "Затраты"</t>
  </si>
  <si>
    <t>На данной странице представлен свод основных видов затрат и их планируемой величины:</t>
  </si>
  <si>
    <r>
      <t xml:space="preserve">"Затраты на организацию бизнеса" </t>
    </r>
    <r>
      <rPr>
        <sz val="11"/>
        <color indexed="8"/>
        <rFont val="Calibri"/>
        <family val="2"/>
      </rPr>
      <t>- затраты, которые предусматривают разовый характер, и соответствуют долгосрочным инвестиционным вложениям, поэтому рассчитан аналог "амортизационных отчислений" - "списание оргзатрат в месяц" с учетом рекомендуемой продолжительности экономической "жизни" активов и учитывается при определении финансового результата (прибыли). Представлены значения на организацию бизнеса в населенных пунктах с различной численностью населения.</t>
    </r>
  </si>
  <si>
    <r>
      <t>"Ежемесячные затраты"</t>
    </r>
    <r>
      <rPr>
        <sz val="11"/>
        <color indexed="8"/>
        <rFont val="Calibri"/>
        <family val="2"/>
      </rPr>
      <t xml:space="preserve"> - представлены усредненные данные по затратам и расходам, возникающим в процессе текущей деятельности (аренда, расходы на рекламу, управление и т.п.) Определен средний диапазон изменения данных видов затрат, минимальный и максимальный уровень.</t>
    </r>
  </si>
  <si>
    <r>
      <t xml:space="preserve">"Прогнозируемый уровень затрат для Вашего проекта" </t>
    </r>
    <r>
      <rPr>
        <sz val="11"/>
        <color indexed="8"/>
        <rFont val="Calibri"/>
        <family val="2"/>
      </rPr>
      <t>- рассчет минимального, среднего и максимального уровня ежемесячных затрат на основе данных, представленных в блоке "Ежемесячные затрат", но с учетом фактической арендной платы, размер ставки которой Вы указали на странице "Титул".</t>
    </r>
    <r>
      <rPr>
        <b/>
        <sz val="11"/>
        <color indexed="8"/>
        <rFont val="Calibri"/>
        <family val="2"/>
      </rPr>
      <t xml:space="preserve"> Поэтому итоговые значения ежемячных затрат, указанных в таблице, могут отличаться от уровня затрат по Вашему проекту.</t>
    </r>
  </si>
  <si>
    <r>
      <t xml:space="preserve">"Прочие затраты (раз в год)" </t>
    </r>
    <r>
      <rPr>
        <sz val="11"/>
        <color indexed="8"/>
        <rFont val="Calibri"/>
        <family val="2"/>
      </rPr>
      <t>- средний размер затрат, которые не носят периодический (ежемесячный) характер, но связаны с текущей деятельностью.</t>
    </r>
  </si>
  <si>
    <t>Страница "Продажи"</t>
  </si>
  <si>
    <t>На данной странице представлена информация по планируемому уровню продаж в натуральном и денежном выражении с учетом практического опыта по организации бизнеса Франчайзером.</t>
  </si>
  <si>
    <t>"Средний чек, руб" - усредненная стоимость услуг, в фактической деятельности значения могут меняться</t>
  </si>
  <si>
    <r>
      <t xml:space="preserve">"Доля прямые материальных затрат к стоимости, %" </t>
    </r>
    <r>
      <rPr>
        <sz val="11"/>
        <color indexed="8"/>
        <rFont val="Calibri"/>
        <family val="2"/>
      </rPr>
      <t xml:space="preserve">- средний показатель, характеризующий величину понесенных расходов по оказанию услуги </t>
    </r>
  </si>
  <si>
    <t>Страница "Прибыль/окупаемость"</t>
  </si>
  <si>
    <r>
      <t xml:space="preserve">На данной странице представлена расчетная информация по формированию финансового результата (прибыли) с учетом данных, представленных на страницах "Затраты" и "Продажи". Учтены основные виды затрат (текущих и амортизационных), а также налогообложение (УСН, доходы 6%). На основе данных о прибыли в конкретные периоды реализации Проекта рассчитан срок окупаемости в месяцах. </t>
    </r>
    <r>
      <rPr>
        <b/>
        <sz val="11"/>
        <color indexed="8"/>
        <rFont val="Calibri"/>
        <family val="2"/>
      </rPr>
      <t>Срок окупаемости - это период от начала реализации проекта(начала продаж) до того месяца, в котором накопленная сумма чистой прибыли (рассчитанная нарастающим итогом) и возмещенных оргзатрат превысит общую величину инвестиционных затрат (затраты на организацию бизнеса и ежемесячные затраты за первый месяц).</t>
    </r>
  </si>
  <si>
    <t>Основные параметры Вашего проекта</t>
  </si>
  <si>
    <t>Параметр</t>
  </si>
  <si>
    <t>Ед.изм.</t>
  </si>
  <si>
    <t>Значение</t>
  </si>
  <si>
    <t>Количество жителей в населенном пункте</t>
  </si>
  <si>
    <t>тыс.чел.</t>
  </si>
  <si>
    <t>Средний размер арендных ставок</t>
  </si>
  <si>
    <t>руб./кв.м.</t>
  </si>
  <si>
    <t>* средний размер арендных ставок по объектам коммерческой недвижимости (офисных помещений ≈ 30 кв.м.) в Вашем регионе</t>
  </si>
  <si>
    <t>Планируемое кол-во рабочих мест*</t>
  </si>
  <si>
    <t>ед.</t>
  </si>
  <si>
    <t xml:space="preserve">* базовый вариант предусматривает привлечение 2 менеджеров, но Вы можете запланировать увеличение штата </t>
  </si>
  <si>
    <t xml:space="preserve">Планируемый размер оклада </t>
  </si>
  <si>
    <t xml:space="preserve">руб. </t>
  </si>
  <si>
    <t>* так же будет % часть, она считается отдельно</t>
  </si>
  <si>
    <t>Затраты на организацию бизнеса</t>
  </si>
  <si>
    <t>(в руб.)</t>
  </si>
  <si>
    <t>Населен.пункт</t>
  </si>
  <si>
    <t>до 300 тыс.</t>
  </si>
  <si>
    <t>свыше 300 тыс.</t>
  </si>
  <si>
    <t>Регистрация юридического лица</t>
  </si>
  <si>
    <t>Паушальный взнос</t>
  </si>
  <si>
    <t>Оборудование        (</t>
  </si>
  <si>
    <t>раб.места)</t>
  </si>
  <si>
    <t>Подключение IP - телефонии</t>
  </si>
  <si>
    <t>Итого</t>
  </si>
  <si>
    <t>Списание оргзатрат (в месяц за 12 мес.)</t>
  </si>
  <si>
    <t>Ежемесячные затраты</t>
  </si>
  <si>
    <t>Усредненные параметры</t>
  </si>
  <si>
    <t>min</t>
  </si>
  <si>
    <t>max</t>
  </si>
  <si>
    <t>Аренда офиса</t>
  </si>
  <si>
    <t>* справочно, усредненные значения</t>
  </si>
  <si>
    <t>Реклама в интернете (Яндекс, Google)</t>
  </si>
  <si>
    <t>* как закончатся 100 бесплатных заявок</t>
  </si>
  <si>
    <t>Роялти</t>
  </si>
  <si>
    <t>* с 3го месяца</t>
  </si>
  <si>
    <t>Интернет-телефония</t>
  </si>
  <si>
    <t>РКО банка</t>
  </si>
  <si>
    <t>ФОТ с отчислениями</t>
  </si>
  <si>
    <t>* кол-во работников и оклад указаны на странице "Титул"+отчисления 30%. Здесь только белая окладная часть + им будет платиться % от сделок</t>
  </si>
  <si>
    <t>Бухгалтерия</t>
  </si>
  <si>
    <t>* приходящий бухгалтер</t>
  </si>
  <si>
    <t>Офисные и пр. расходы</t>
  </si>
  <si>
    <t>Прогнозируемый уровнь затрат для Вашего Проекта</t>
  </si>
  <si>
    <t>Минимальный (для объема заказов  до 100 заявок)</t>
  </si>
  <si>
    <t>* с учетом фактической арендной ставки, указанной на листе "Титул"</t>
  </si>
  <si>
    <t>Средний (для объема заказов 101-150 заявок в месяц)</t>
  </si>
  <si>
    <t>Максимальный ( свыше 150 заявок)</t>
  </si>
  <si>
    <t>Прочие затраты (раз в год)</t>
  </si>
  <si>
    <t>Подарки менеджерам (ДР, праздники)</t>
  </si>
  <si>
    <t>Ремонт оборудования/расходники</t>
  </si>
  <si>
    <t xml:space="preserve">Прочие затраты  </t>
  </si>
  <si>
    <t>Виды продуктов</t>
  </si>
  <si>
    <t>Оформление визы</t>
  </si>
  <si>
    <t>Бронирование билетов (комиссия)</t>
  </si>
  <si>
    <t>Оформление страховки (комиссия)</t>
  </si>
  <si>
    <t>Средний чек (руб.)</t>
  </si>
  <si>
    <t>Доля прямых расходов к стоимости (%)</t>
  </si>
  <si>
    <t xml:space="preserve">Прибыль с 1 ед. продукта </t>
  </si>
  <si>
    <t>План продаж</t>
  </si>
  <si>
    <t>1 месяц</t>
  </si>
  <si>
    <t>2 месяц</t>
  </si>
  <si>
    <t>3 месяц</t>
  </si>
  <si>
    <t>4 месяц</t>
  </si>
  <si>
    <t>5 месяц</t>
  </si>
  <si>
    <t>* с учетом что заявок 100 будет предоставлено, а каждый договор это от 1 до 9 виз по нашему опыту, много клиентов семьями ездит 2-4 чел.</t>
  </si>
  <si>
    <t>* кто покупает визу, мы им попутно продаем</t>
  </si>
  <si>
    <t>Итого продаж</t>
  </si>
  <si>
    <t>* благодаря сервису, у нас появляются повторные продажи + сотрудничество с тур агенствами, таким образом обьем продаж растет</t>
  </si>
  <si>
    <t>План выручки</t>
  </si>
  <si>
    <t>План финансовых результатов и прибыли</t>
  </si>
  <si>
    <t>Выручка</t>
  </si>
  <si>
    <t>(-) Налог (УСН: доходы 6%)</t>
  </si>
  <si>
    <t>* т. к. по агентскому договору работаем, то вы платите только с валовой прибыли налог</t>
  </si>
  <si>
    <t>(-) Прямые расходы</t>
  </si>
  <si>
    <t>(=) Валовая прибыль</t>
  </si>
  <si>
    <t>(-) Ежемесячные затраты</t>
  </si>
  <si>
    <t>(-) Премиальный ФОТ (20% от прибыли)</t>
  </si>
  <si>
    <t>(-) Списание оргзатрат</t>
  </si>
  <si>
    <t>(-) Фонд затрат (годовых)</t>
  </si>
  <si>
    <t>(=) Чистая прибыль</t>
  </si>
  <si>
    <t>(=) Чистая прибыль нарастающим итогом</t>
  </si>
  <si>
    <t>Инвестзатраты</t>
  </si>
  <si>
    <t>Окупаемость (в месяцах)</t>
  </si>
  <si>
    <t>Показатели эффективности</t>
  </si>
  <si>
    <t xml:space="preserve">     Средний чек по организации</t>
  </si>
  <si>
    <t xml:space="preserve">     Средняя стоимость оформленной визы</t>
  </si>
  <si>
    <t xml:space="preserve">     Средняя стоимость проданного авиабилета</t>
  </si>
  <si>
    <t xml:space="preserve">     Средняя стоимость оформленной страховки</t>
  </si>
  <si>
    <t xml:space="preserve">     Прибыль с оформленных виз</t>
  </si>
  <si>
    <t xml:space="preserve">     Прибыль с проданных авиабилетов</t>
  </si>
  <si>
    <t xml:space="preserve">     Прибыль с оформленных страховок</t>
  </si>
  <si>
    <t xml:space="preserve">     Наценка на визы</t>
  </si>
  <si>
    <t xml:space="preserve">     Наценка на авиабилеты</t>
  </si>
  <si>
    <t xml:space="preserve">     Наценка на страховки</t>
  </si>
  <si>
    <t xml:space="preserve">     Общая наценка</t>
  </si>
  <si>
    <t xml:space="preserve">     Выручка</t>
  </si>
  <si>
    <t xml:space="preserve">     Валовая прибыль</t>
  </si>
  <si>
    <t xml:space="preserve">     Чистая прибыль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</si>
</sst>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"/>
    <numFmt numFmtId="167" formatCode="0.00"/>
    <numFmt numFmtId="168" formatCode="0.00%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6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9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left" wrapText="1"/>
      <protection/>
    </xf>
    <xf numFmtId="164" fontId="1" fillId="0" borderId="0" xfId="21" applyFont="1" applyBorder="1" applyAlignment="1">
      <alignment horizontal="left" wrapText="1"/>
      <protection/>
    </xf>
    <xf numFmtId="164" fontId="4" fillId="0" borderId="0" xfId="21" applyFont="1" applyBorder="1" applyAlignment="1">
      <alignment horizontal="left" wrapText="1"/>
      <protection/>
    </xf>
    <xf numFmtId="164" fontId="1" fillId="0" borderId="0" xfId="21" applyAlignment="1">
      <alignment wrapText="1"/>
      <protection/>
    </xf>
    <xf numFmtId="164" fontId="1" fillId="2" borderId="0" xfId="21" applyFill="1">
      <alignment/>
      <protection/>
    </xf>
    <xf numFmtId="164" fontId="1" fillId="0" borderId="0" xfId="21" applyFill="1">
      <alignment/>
      <protection/>
    </xf>
    <xf numFmtId="164" fontId="1" fillId="0" borderId="0" xfId="21" applyFill="1" applyBorder="1">
      <alignment/>
      <protection/>
    </xf>
    <xf numFmtId="164" fontId="2" fillId="0" borderId="0" xfId="21" applyFont="1" applyBorder="1" applyAlignment="1">
      <alignment horizontal="center"/>
      <protection/>
    </xf>
    <xf numFmtId="164" fontId="1" fillId="3" borderId="1" xfId="21" applyFont="1" applyFill="1" applyBorder="1" applyAlignment="1">
      <alignment horizontal="center" vertical="center"/>
      <protection/>
    </xf>
    <xf numFmtId="164" fontId="1" fillId="3" borderId="2" xfId="21" applyFont="1" applyFill="1" applyBorder="1" applyAlignment="1">
      <alignment horizontal="center" vertical="center"/>
      <protection/>
    </xf>
    <xf numFmtId="164" fontId="1" fillId="3" borderId="3" xfId="21" applyFont="1" applyFill="1" applyBorder="1" applyAlignment="1">
      <alignment horizontal="center" vertical="center"/>
      <protection/>
    </xf>
    <xf numFmtId="164" fontId="1" fillId="4" borderId="4" xfId="21" applyFont="1" applyFill="1" applyBorder="1" applyAlignment="1">
      <alignment horizontal="center"/>
      <protection/>
    </xf>
    <xf numFmtId="164" fontId="1" fillId="4" borderId="5" xfId="21" applyFont="1" applyFill="1" applyBorder="1">
      <alignment/>
      <protection/>
    </xf>
    <xf numFmtId="164" fontId="1" fillId="4" borderId="6" xfId="21" applyFill="1" applyBorder="1" applyAlignment="1">
      <alignment horizontal="center"/>
      <protection/>
    </xf>
    <xf numFmtId="164" fontId="1" fillId="4" borderId="7" xfId="21" applyFont="1" applyFill="1" applyBorder="1" applyAlignment="1">
      <alignment horizontal="center"/>
      <protection/>
    </xf>
    <xf numFmtId="164" fontId="1" fillId="4" borderId="8" xfId="21" applyFont="1" applyFill="1" applyBorder="1">
      <alignment/>
      <protection/>
    </xf>
    <xf numFmtId="164" fontId="1" fillId="4" borderId="9" xfId="21" applyFill="1" applyBorder="1" applyAlignment="1">
      <alignment horizontal="center"/>
      <protection/>
    </xf>
    <xf numFmtId="164" fontId="5" fillId="0" borderId="0" xfId="21" applyFont="1">
      <alignment/>
      <protection/>
    </xf>
    <xf numFmtId="164" fontId="1" fillId="4" borderId="10" xfId="21" applyFont="1" applyFill="1" applyBorder="1" applyAlignment="1">
      <alignment horizontal="center"/>
      <protection/>
    </xf>
    <xf numFmtId="164" fontId="1" fillId="4" borderId="11" xfId="21" applyFont="1" applyFill="1" applyBorder="1">
      <alignment/>
      <protection/>
    </xf>
    <xf numFmtId="164" fontId="1" fillId="4" borderId="12" xfId="21" applyFill="1" applyBorder="1" applyAlignment="1">
      <alignment horizontal="center"/>
      <protection/>
    </xf>
    <xf numFmtId="164" fontId="2" fillId="3" borderId="13" xfId="21" applyFont="1" applyFill="1" applyBorder="1" applyAlignment="1">
      <alignment horizontal="center"/>
      <protection/>
    </xf>
    <xf numFmtId="164" fontId="2" fillId="0" borderId="0" xfId="21" applyFont="1" applyAlignment="1">
      <alignment/>
      <protection/>
    </xf>
    <xf numFmtId="164" fontId="2" fillId="0" borderId="0" xfId="21" applyFont="1" applyFill="1" applyBorder="1" applyAlignment="1">
      <alignment horizontal="center"/>
      <protection/>
    </xf>
    <xf numFmtId="164" fontId="1" fillId="3" borderId="14" xfId="21" applyFont="1" applyFill="1" applyBorder="1" applyAlignment="1">
      <alignment horizontal="right"/>
      <protection/>
    </xf>
    <xf numFmtId="164" fontId="1" fillId="5" borderId="15" xfId="21" applyFont="1" applyFill="1" applyBorder="1" applyAlignment="1">
      <alignment horizontal="center"/>
      <protection/>
    </xf>
    <xf numFmtId="164" fontId="1" fillId="0" borderId="0" xfId="21" applyFill="1" applyBorder="1" applyAlignment="1">
      <alignment horizontal="center"/>
      <protection/>
    </xf>
    <xf numFmtId="164" fontId="1" fillId="3" borderId="16" xfId="21" applyFill="1" applyBorder="1" applyAlignment="1">
      <alignment horizontal="center"/>
      <protection/>
    </xf>
    <xf numFmtId="164" fontId="1" fillId="3" borderId="17" xfId="21" applyFill="1" applyBorder="1" applyAlignment="1">
      <alignment horizontal="center"/>
      <protection/>
    </xf>
    <xf numFmtId="164" fontId="1" fillId="5" borderId="11" xfId="21" applyFont="1" applyFill="1" applyBorder="1" applyAlignment="1">
      <alignment horizontal="center"/>
      <protection/>
    </xf>
    <xf numFmtId="164" fontId="1" fillId="5" borderId="12" xfId="21" applyFont="1" applyFill="1" applyBorder="1" applyAlignment="1">
      <alignment horizontal="center"/>
      <protection/>
    </xf>
    <xf numFmtId="164" fontId="6" fillId="0" borderId="0" xfId="20" applyFont="1" applyFill="1" applyBorder="1">
      <alignment/>
      <protection/>
    </xf>
    <xf numFmtId="164" fontId="6" fillId="0" borderId="0" xfId="20" applyFont="1" applyFill="1" applyBorder="1" applyAlignment="1">
      <alignment horizontal="center" vertical="center" wrapText="1"/>
      <protection/>
    </xf>
    <xf numFmtId="164" fontId="1" fillId="4" borderId="18" xfId="21" applyFont="1" applyFill="1" applyBorder="1" applyAlignment="1">
      <alignment horizontal="left"/>
      <protection/>
    </xf>
    <xf numFmtId="164" fontId="1" fillId="4" borderId="19" xfId="21" applyFill="1" applyBorder="1" applyAlignment="1">
      <alignment horizontal="right"/>
      <protection/>
    </xf>
    <xf numFmtId="164" fontId="1" fillId="4" borderId="20" xfId="21" applyFill="1" applyBorder="1">
      <alignment/>
      <protection/>
    </xf>
    <xf numFmtId="164" fontId="0" fillId="0" borderId="0" xfId="20" applyFont="1" applyFill="1" applyBorder="1">
      <alignment/>
      <protection/>
    </xf>
    <xf numFmtId="164" fontId="7" fillId="0" borderId="0" xfId="20" applyFont="1" applyFill="1" applyBorder="1" applyAlignment="1">
      <alignment horizontal="center" vertical="center" wrapText="1"/>
      <protection/>
    </xf>
    <xf numFmtId="164" fontId="1" fillId="4" borderId="7" xfId="21" applyFont="1" applyFill="1" applyBorder="1" applyAlignment="1">
      <alignment horizontal="left"/>
      <protection/>
    </xf>
    <xf numFmtId="164" fontId="1" fillId="4" borderId="21" xfId="21" applyFill="1" applyBorder="1" applyAlignment="1">
      <alignment horizontal="right"/>
      <protection/>
    </xf>
    <xf numFmtId="164" fontId="1" fillId="4" borderId="9" xfId="21" applyFill="1" applyBorder="1">
      <alignment/>
      <protection/>
    </xf>
    <xf numFmtId="164" fontId="0" fillId="0" borderId="0" xfId="20" applyFont="1" applyFill="1" applyBorder="1" applyAlignment="1">
      <alignment/>
      <protection/>
    </xf>
    <xf numFmtId="165" fontId="7" fillId="0" borderId="0" xfId="20" applyNumberFormat="1" applyFont="1" applyFill="1" applyBorder="1">
      <alignment/>
      <protection/>
    </xf>
    <xf numFmtId="164" fontId="1" fillId="4" borderId="22" xfId="21" applyFont="1" applyFill="1" applyBorder="1" applyAlignment="1">
      <alignment horizontal="left"/>
      <protection/>
    </xf>
    <xf numFmtId="164" fontId="1" fillId="4" borderId="23" xfId="21" applyFill="1" applyBorder="1" applyAlignment="1">
      <alignment horizontal="center"/>
      <protection/>
    </xf>
    <xf numFmtId="164" fontId="1" fillId="4" borderId="24" xfId="21" applyFont="1" applyFill="1" applyBorder="1" applyAlignment="1">
      <alignment/>
      <protection/>
    </xf>
    <xf numFmtId="164" fontId="1" fillId="4" borderId="8" xfId="21" applyFill="1" applyBorder="1" applyAlignment="1">
      <alignment/>
      <protection/>
    </xf>
    <xf numFmtId="164" fontId="0" fillId="0" borderId="0" xfId="20" applyFont="1" applyFill="1" applyBorder="1" applyAlignment="1">
      <alignment horizontal="center"/>
      <protection/>
    </xf>
    <xf numFmtId="164" fontId="3" fillId="4" borderId="10" xfId="21" applyFont="1" applyFill="1" applyBorder="1" applyAlignment="1">
      <alignment horizontal="right"/>
      <protection/>
    </xf>
    <xf numFmtId="164" fontId="3" fillId="4" borderId="25" xfId="21" applyFont="1" applyFill="1" applyBorder="1" applyAlignment="1">
      <alignment horizontal="right"/>
      <protection/>
    </xf>
    <xf numFmtId="164" fontId="3" fillId="4" borderId="12" xfId="21" applyFont="1" applyFill="1" applyBorder="1">
      <alignment/>
      <protection/>
    </xf>
    <xf numFmtId="164" fontId="3" fillId="4" borderId="1" xfId="21" applyFont="1" applyFill="1" applyBorder="1" applyAlignment="1">
      <alignment horizontal="right"/>
      <protection/>
    </xf>
    <xf numFmtId="166" fontId="3" fillId="4" borderId="26" xfId="21" applyNumberFormat="1" applyFont="1" applyFill="1" applyBorder="1" applyAlignment="1">
      <alignment horizontal="right"/>
      <protection/>
    </xf>
    <xf numFmtId="166" fontId="3" fillId="4" borderId="3" xfId="21" applyNumberFormat="1" applyFont="1" applyFill="1" applyBorder="1">
      <alignment/>
      <protection/>
    </xf>
    <xf numFmtId="165" fontId="7" fillId="0" borderId="0" xfId="20" applyNumberFormat="1" applyFont="1" applyFill="1" applyBorder="1" applyAlignment="1">
      <alignment/>
      <protection/>
    </xf>
    <xf numFmtId="164" fontId="6" fillId="0" borderId="0" xfId="20" applyFont="1" applyFill="1" applyBorder="1" applyAlignment="1">
      <alignment horizontal="right"/>
      <protection/>
    </xf>
    <xf numFmtId="165" fontId="8" fillId="0" borderId="0" xfId="20" applyNumberFormat="1" applyFont="1" applyFill="1" applyBorder="1">
      <alignment/>
      <protection/>
    </xf>
    <xf numFmtId="165" fontId="3" fillId="0" borderId="0" xfId="21" applyNumberFormat="1" applyFont="1" applyFill="1" applyBorder="1">
      <alignment/>
      <protection/>
    </xf>
    <xf numFmtId="164" fontId="1" fillId="4" borderId="4" xfId="21" applyFont="1" applyFill="1" applyBorder="1" applyAlignment="1">
      <alignment horizontal="left"/>
      <protection/>
    </xf>
    <xf numFmtId="164" fontId="1" fillId="4" borderId="27" xfId="21" applyFill="1" applyBorder="1" applyAlignment="1">
      <alignment horizontal="center"/>
      <protection/>
    </xf>
    <xf numFmtId="164" fontId="1" fillId="4" borderId="6" xfId="21" applyFill="1" applyBorder="1">
      <alignment/>
      <protection/>
    </xf>
    <xf numFmtId="164" fontId="9" fillId="0" borderId="0" xfId="21" applyFont="1">
      <alignment/>
      <protection/>
    </xf>
    <xf numFmtId="164" fontId="0" fillId="0" borderId="0" xfId="20" applyFont="1" applyFill="1" applyBorder="1" applyAlignment="1">
      <alignment horizontal="right"/>
      <protection/>
    </xf>
    <xf numFmtId="164" fontId="1" fillId="0" borderId="0" xfId="21" applyFont="1" applyFill="1" applyBorder="1">
      <alignment/>
      <protection/>
    </xf>
    <xf numFmtId="164" fontId="1" fillId="4" borderId="7" xfId="21" applyFont="1" applyFill="1" applyBorder="1" applyAlignment="1">
      <alignment horizontal="left" vertical="center" wrapText="1"/>
      <protection/>
    </xf>
    <xf numFmtId="164" fontId="1" fillId="4" borderId="21" xfId="21" applyFont="1" applyFill="1" applyBorder="1" applyAlignment="1">
      <alignment horizontal="center" vertical="center" wrapText="1"/>
      <protection/>
    </xf>
    <xf numFmtId="164" fontId="1" fillId="4" borderId="21" xfId="21" applyFill="1" applyBorder="1" applyAlignment="1">
      <alignment horizontal="center"/>
      <protection/>
    </xf>
    <xf numFmtId="164" fontId="10" fillId="0" borderId="0" xfId="21" applyFont="1">
      <alignment/>
      <protection/>
    </xf>
    <xf numFmtId="164" fontId="1" fillId="4" borderId="28" xfId="21" applyFont="1" applyFill="1" applyBorder="1" applyAlignment="1">
      <alignment horizontal="left"/>
      <protection/>
    </xf>
    <xf numFmtId="164" fontId="1" fillId="4" borderId="29" xfId="21" applyFill="1" applyBorder="1" applyAlignment="1">
      <alignment horizontal="center"/>
      <protection/>
    </xf>
    <xf numFmtId="164" fontId="1" fillId="4" borderId="30" xfId="21" applyFill="1" applyBorder="1">
      <alignment/>
      <protection/>
    </xf>
    <xf numFmtId="164" fontId="3" fillId="4" borderId="31" xfId="21" applyFont="1" applyFill="1" applyBorder="1" applyAlignment="1">
      <alignment horizontal="right"/>
      <protection/>
    </xf>
    <xf numFmtId="164" fontId="3" fillId="4" borderId="32" xfId="21" applyFont="1" applyFill="1" applyBorder="1" applyAlignment="1">
      <alignment horizontal="right"/>
      <protection/>
    </xf>
    <xf numFmtId="164" fontId="3" fillId="4" borderId="33" xfId="21" applyFont="1" applyFill="1" applyBorder="1">
      <alignment/>
      <protection/>
    </xf>
    <xf numFmtId="164" fontId="3" fillId="5" borderId="34" xfId="21" applyFont="1" applyFill="1" applyBorder="1" applyAlignment="1">
      <alignment horizontal="center"/>
      <protection/>
    </xf>
    <xf numFmtId="164" fontId="1" fillId="4" borderId="7" xfId="21" applyFont="1" applyFill="1" applyBorder="1" applyAlignment="1">
      <alignment/>
      <protection/>
    </xf>
    <xf numFmtId="164" fontId="3" fillId="5" borderId="9" xfId="21" applyFont="1" applyFill="1" applyBorder="1" applyAlignment="1">
      <alignment horizontal="center"/>
      <protection/>
    </xf>
    <xf numFmtId="164" fontId="1" fillId="4" borderId="10" xfId="21" applyFont="1" applyFill="1" applyBorder="1" applyAlignment="1">
      <alignment/>
      <protection/>
    </xf>
    <xf numFmtId="164" fontId="3" fillId="5" borderId="12" xfId="21" applyFont="1" applyFill="1" applyBorder="1" applyAlignment="1">
      <alignment horizontal="center"/>
      <protection/>
    </xf>
    <xf numFmtId="164" fontId="1" fillId="3" borderId="35" xfId="21" applyFont="1" applyFill="1" applyBorder="1" applyAlignment="1">
      <alignment horizontal="center"/>
      <protection/>
    </xf>
    <xf numFmtId="164" fontId="1" fillId="4" borderId="18" xfId="21" applyFont="1" applyFill="1" applyBorder="1" applyAlignment="1">
      <alignment horizontal="left" wrapText="1"/>
      <protection/>
    </xf>
    <xf numFmtId="164" fontId="1" fillId="4" borderId="6" xfId="21" applyFont="1" applyFill="1" applyBorder="1" applyAlignment="1">
      <alignment horizontal="center" wrapText="1"/>
      <protection/>
    </xf>
    <xf numFmtId="164" fontId="1" fillId="4" borderId="9" xfId="21" applyFont="1" applyFill="1" applyBorder="1" applyAlignment="1">
      <alignment horizontal="center"/>
      <protection/>
    </xf>
    <xf numFmtId="164" fontId="1" fillId="4" borderId="10" xfId="21" applyFont="1" applyFill="1" applyBorder="1" applyAlignment="1">
      <alignment horizontal="left"/>
      <protection/>
    </xf>
    <xf numFmtId="164" fontId="1" fillId="4" borderId="30" xfId="21" applyFont="1" applyFill="1" applyBorder="1" applyAlignment="1">
      <alignment horizontal="center"/>
      <protection/>
    </xf>
    <xf numFmtId="164" fontId="6" fillId="4" borderId="1" xfId="21" applyFont="1" applyFill="1" applyBorder="1" applyAlignment="1">
      <alignment horizontal="right"/>
      <protection/>
    </xf>
    <xf numFmtId="164" fontId="8" fillId="4" borderId="3" xfId="21" applyFont="1" applyFill="1" applyBorder="1" applyAlignment="1">
      <alignment horizontal="center" wrapText="1"/>
      <protection/>
    </xf>
    <xf numFmtId="164" fontId="2" fillId="3" borderId="36" xfId="21" applyFont="1" applyFill="1" applyBorder="1" applyAlignment="1">
      <alignment horizontal="center"/>
      <protection/>
    </xf>
    <xf numFmtId="164" fontId="2" fillId="0" borderId="0" xfId="21" applyFont="1" applyFill="1" applyBorder="1" applyAlignment="1">
      <alignment/>
      <protection/>
    </xf>
    <xf numFmtId="164" fontId="6" fillId="4" borderId="18" xfId="20" applyFont="1" applyFill="1" applyBorder="1">
      <alignment/>
      <protection/>
    </xf>
    <xf numFmtId="164" fontId="6" fillId="4" borderId="37" xfId="20" applyFont="1" applyFill="1" applyBorder="1" applyAlignment="1">
      <alignment horizontal="center" vertical="center" wrapText="1"/>
      <protection/>
    </xf>
    <xf numFmtId="164" fontId="6" fillId="4" borderId="20" xfId="20" applyFont="1" applyFill="1" applyBorder="1" applyAlignment="1">
      <alignment horizontal="center" vertical="center" wrapText="1"/>
      <protection/>
    </xf>
    <xf numFmtId="164" fontId="0" fillId="4" borderId="7" xfId="20" applyFont="1" applyFill="1" applyBorder="1" applyAlignment="1">
      <alignment/>
      <protection/>
    </xf>
    <xf numFmtId="165" fontId="0" fillId="5" borderId="8" xfId="20" applyNumberFormat="1" applyFont="1" applyFill="1" applyBorder="1">
      <alignment/>
      <protection/>
    </xf>
    <xf numFmtId="165" fontId="0" fillId="5" borderId="9" xfId="20" applyNumberFormat="1" applyFont="1" applyFill="1" applyBorder="1">
      <alignment/>
      <protection/>
    </xf>
    <xf numFmtId="165" fontId="0" fillId="0" borderId="0" xfId="20" applyNumberFormat="1" applyFont="1" applyFill="1" applyBorder="1">
      <alignment/>
      <protection/>
    </xf>
    <xf numFmtId="164" fontId="6" fillId="4" borderId="28" xfId="20" applyFont="1" applyFill="1" applyBorder="1" applyAlignment="1">
      <alignment horizontal="right"/>
      <protection/>
    </xf>
    <xf numFmtId="165" fontId="0" fillId="4" borderId="38" xfId="20" applyNumberFormat="1" applyFont="1" applyFill="1" applyBorder="1">
      <alignment/>
      <protection/>
    </xf>
    <xf numFmtId="165" fontId="0" fillId="4" borderId="30" xfId="20" applyNumberFormat="1" applyFont="1" applyFill="1" applyBorder="1">
      <alignment/>
      <protection/>
    </xf>
    <xf numFmtId="164" fontId="6" fillId="5" borderId="1" xfId="20" applyFont="1" applyFill="1" applyBorder="1" applyAlignment="1">
      <alignment horizontal="right"/>
      <protection/>
    </xf>
    <xf numFmtId="165" fontId="0" fillId="5" borderId="2" xfId="20" applyNumberFormat="1" applyFont="1" applyFill="1" applyBorder="1" applyAlignment="1">
      <alignment/>
      <protection/>
    </xf>
    <xf numFmtId="165" fontId="0" fillId="5" borderId="3" xfId="20" applyNumberFormat="1" applyFont="1" applyFill="1" applyBorder="1" applyAlignment="1">
      <alignment/>
      <protection/>
    </xf>
    <xf numFmtId="165" fontId="0" fillId="0" borderId="0" xfId="20" applyNumberFormat="1" applyFont="1" applyFill="1" applyBorder="1" applyAlignment="1">
      <alignment/>
      <protection/>
    </xf>
    <xf numFmtId="164" fontId="11" fillId="3" borderId="13" xfId="20" applyFont="1" applyFill="1" applyBorder="1" applyAlignment="1">
      <alignment horizontal="center"/>
      <protection/>
    </xf>
    <xf numFmtId="164" fontId="3" fillId="4" borderId="18" xfId="21" applyFont="1" applyFill="1" applyBorder="1">
      <alignment/>
      <protection/>
    </xf>
    <xf numFmtId="164" fontId="3" fillId="4" borderId="37" xfId="21" applyFont="1" applyFill="1" applyBorder="1" applyAlignment="1">
      <alignment horizontal="center"/>
      <protection/>
    </xf>
    <xf numFmtId="164" fontId="3" fillId="4" borderId="20" xfId="21" applyFont="1" applyFill="1" applyBorder="1" applyAlignment="1">
      <alignment horizontal="center"/>
      <protection/>
    </xf>
    <xf numFmtId="164" fontId="6" fillId="4" borderId="7" xfId="20" applyFont="1" applyFill="1" applyBorder="1" applyAlignment="1">
      <alignment horizontal="center" vertical="center" wrapText="1"/>
      <protection/>
    </xf>
    <xf numFmtId="164" fontId="6" fillId="5" borderId="7" xfId="20" applyFont="1" applyFill="1" applyBorder="1" applyAlignment="1">
      <alignment horizontal="right" vertical="center" wrapText="1"/>
      <protection/>
    </xf>
    <xf numFmtId="164" fontId="1" fillId="5" borderId="8" xfId="21" applyFill="1" applyBorder="1">
      <alignment/>
      <protection/>
    </xf>
    <xf numFmtId="164" fontId="1" fillId="5" borderId="9" xfId="21" applyFill="1" applyBorder="1">
      <alignment/>
      <protection/>
    </xf>
    <xf numFmtId="164" fontId="6" fillId="4" borderId="10" xfId="20" applyFont="1" applyFill="1" applyBorder="1" applyAlignment="1">
      <alignment horizontal="center" vertical="center" wrapText="1"/>
      <protection/>
    </xf>
    <xf numFmtId="164" fontId="1" fillId="4" borderId="12" xfId="21" applyFill="1" applyBorder="1">
      <alignment/>
      <protection/>
    </xf>
    <xf numFmtId="164" fontId="1" fillId="0" borderId="16" xfId="21" applyBorder="1">
      <alignment/>
      <protection/>
    </xf>
    <xf numFmtId="164" fontId="1" fillId="0" borderId="17" xfId="21" applyBorder="1">
      <alignment/>
      <protection/>
    </xf>
    <xf numFmtId="164" fontId="1" fillId="0" borderId="39" xfId="21" applyBorder="1">
      <alignment/>
      <protection/>
    </xf>
    <xf numFmtId="164" fontId="1" fillId="4" borderId="18" xfId="21" applyFill="1" applyBorder="1" applyAlignment="1">
      <alignment horizontal="center"/>
      <protection/>
    </xf>
    <xf numFmtId="165" fontId="1" fillId="4" borderId="8" xfId="21" applyNumberFormat="1" applyFill="1" applyBorder="1">
      <alignment/>
      <protection/>
    </xf>
    <xf numFmtId="165" fontId="1" fillId="4" borderId="9" xfId="21" applyNumberFormat="1" applyFill="1" applyBorder="1">
      <alignment/>
      <protection/>
    </xf>
    <xf numFmtId="164" fontId="6" fillId="4" borderId="28" xfId="20" applyFont="1" applyFill="1" applyBorder="1" applyAlignment="1">
      <alignment horizontal="center" vertical="center" wrapText="1"/>
      <protection/>
    </xf>
    <xf numFmtId="165" fontId="1" fillId="4" borderId="38" xfId="21" applyNumberFormat="1" applyFill="1" applyBorder="1">
      <alignment/>
      <protection/>
    </xf>
    <xf numFmtId="165" fontId="1" fillId="4" borderId="30" xfId="21" applyNumberFormat="1" applyFill="1" applyBorder="1">
      <alignment/>
      <protection/>
    </xf>
    <xf numFmtId="164" fontId="6" fillId="5" borderId="1" xfId="20" applyFont="1" applyFill="1" applyBorder="1" applyAlignment="1">
      <alignment horizontal="right" vertical="center" wrapText="1"/>
      <protection/>
    </xf>
    <xf numFmtId="165" fontId="3" fillId="5" borderId="2" xfId="21" applyNumberFormat="1" applyFont="1" applyFill="1" applyBorder="1">
      <alignment/>
      <protection/>
    </xf>
    <xf numFmtId="165" fontId="3" fillId="5" borderId="3" xfId="21" applyNumberFormat="1" applyFont="1" applyFill="1" applyBorder="1">
      <alignment/>
      <protection/>
    </xf>
    <xf numFmtId="164" fontId="1" fillId="6" borderId="40" xfId="21" applyFill="1" applyBorder="1" applyAlignment="1">
      <alignment horizontal="center"/>
      <protection/>
    </xf>
    <xf numFmtId="164" fontId="3" fillId="6" borderId="1" xfId="21" applyFont="1" applyFill="1" applyBorder="1" applyAlignment="1">
      <alignment horizontal="center"/>
      <protection/>
    </xf>
    <xf numFmtId="164" fontId="3" fillId="6" borderId="2" xfId="21" applyFont="1" applyFill="1" applyBorder="1" applyAlignment="1">
      <alignment horizontal="center"/>
      <protection/>
    </xf>
    <xf numFmtId="164" fontId="3" fillId="6" borderId="3" xfId="21" applyFont="1" applyFill="1" applyBorder="1" applyAlignment="1">
      <alignment horizontal="center"/>
      <protection/>
    </xf>
    <xf numFmtId="164" fontId="1" fillId="6" borderId="14" xfId="21" applyFill="1" applyBorder="1" applyAlignment="1">
      <alignment horizontal="center"/>
      <protection/>
    </xf>
    <xf numFmtId="164" fontId="3" fillId="6" borderId="41" xfId="21" applyFont="1" applyFill="1" applyBorder="1" applyAlignment="1">
      <alignment horizontal="center"/>
      <protection/>
    </xf>
    <xf numFmtId="164" fontId="3" fillId="6" borderId="42" xfId="21" applyFont="1" applyFill="1" applyBorder="1" applyAlignment="1">
      <alignment horizontal="center"/>
      <protection/>
    </xf>
    <xf numFmtId="164" fontId="3" fillId="6" borderId="43" xfId="21" applyFont="1" applyFill="1" applyBorder="1" applyAlignment="1">
      <alignment horizontal="center"/>
      <protection/>
    </xf>
    <xf numFmtId="164" fontId="6" fillId="6" borderId="44" xfId="20" applyFont="1" applyFill="1" applyBorder="1" applyAlignment="1">
      <alignment horizontal="left" vertical="center" wrapText="1"/>
      <protection/>
    </xf>
    <xf numFmtId="165" fontId="3" fillId="6" borderId="4" xfId="21" applyNumberFormat="1" applyFont="1" applyFill="1" applyBorder="1">
      <alignment/>
      <protection/>
    </xf>
    <xf numFmtId="165" fontId="3" fillId="6" borderId="5" xfId="21" applyNumberFormat="1" applyFont="1" applyFill="1" applyBorder="1">
      <alignment/>
      <protection/>
    </xf>
    <xf numFmtId="165" fontId="3" fillId="6" borderId="6" xfId="21" applyNumberFormat="1" applyFont="1" applyFill="1" applyBorder="1">
      <alignment/>
      <protection/>
    </xf>
    <xf numFmtId="164" fontId="6" fillId="6" borderId="22" xfId="20" applyFont="1" applyFill="1" applyBorder="1" applyAlignment="1">
      <alignment horizontal="left" vertical="center" wrapText="1" indent="1"/>
      <protection/>
    </xf>
    <xf numFmtId="165" fontId="1" fillId="6" borderId="7" xfId="21" applyNumberFormat="1" applyFill="1" applyBorder="1">
      <alignment/>
      <protection/>
    </xf>
    <xf numFmtId="165" fontId="1" fillId="6" borderId="8" xfId="21" applyNumberFormat="1" applyFill="1" applyBorder="1">
      <alignment/>
      <protection/>
    </xf>
    <xf numFmtId="165" fontId="1" fillId="6" borderId="9" xfId="21" applyNumberFormat="1" applyFill="1" applyBorder="1">
      <alignment/>
      <protection/>
    </xf>
    <xf numFmtId="164" fontId="0" fillId="6" borderId="22" xfId="20" applyFont="1" applyFill="1" applyBorder="1" applyAlignment="1">
      <alignment horizontal="right" vertical="center" wrapText="1"/>
      <protection/>
    </xf>
    <xf numFmtId="164" fontId="6" fillId="6" borderId="45" xfId="20" applyFont="1" applyFill="1" applyBorder="1" applyAlignment="1">
      <alignment horizontal="left" vertical="center" wrapText="1" indent="1"/>
      <protection/>
    </xf>
    <xf numFmtId="165" fontId="1" fillId="6" borderId="38" xfId="21" applyNumberFormat="1" applyFill="1" applyBorder="1">
      <alignment/>
      <protection/>
    </xf>
    <xf numFmtId="165" fontId="1" fillId="6" borderId="30" xfId="21" applyNumberFormat="1" applyFill="1" applyBorder="1">
      <alignment/>
      <protection/>
    </xf>
    <xf numFmtId="164" fontId="6" fillId="6" borderId="46" xfId="20" applyFont="1" applyFill="1" applyBorder="1" applyAlignment="1">
      <alignment horizontal="left" vertical="center" wrapText="1"/>
      <protection/>
    </xf>
    <xf numFmtId="165" fontId="3" fillId="6" borderId="31" xfId="21" applyNumberFormat="1" applyFont="1" applyFill="1" applyBorder="1">
      <alignment/>
      <protection/>
    </xf>
    <xf numFmtId="165" fontId="3" fillId="6" borderId="47" xfId="21" applyNumberFormat="1" applyFont="1" applyFill="1" applyBorder="1">
      <alignment/>
      <protection/>
    </xf>
    <xf numFmtId="165" fontId="3" fillId="6" borderId="33" xfId="21" applyNumberFormat="1" applyFont="1" applyFill="1" applyBorder="1">
      <alignment/>
      <protection/>
    </xf>
    <xf numFmtId="164" fontId="1" fillId="6" borderId="22" xfId="21" applyFont="1" applyFill="1" applyBorder="1" applyAlignment="1">
      <alignment horizontal="left" indent="1"/>
      <protection/>
    </xf>
    <xf numFmtId="164" fontId="1" fillId="6" borderId="45" xfId="21" applyFont="1" applyFill="1" applyBorder="1" applyAlignment="1">
      <alignment horizontal="left" indent="1"/>
      <protection/>
    </xf>
    <xf numFmtId="165" fontId="1" fillId="6" borderId="28" xfId="21" applyNumberFormat="1" applyFill="1" applyBorder="1">
      <alignment/>
      <protection/>
    </xf>
    <xf numFmtId="164" fontId="1" fillId="6" borderId="14" xfId="21" applyFill="1" applyBorder="1" applyAlignment="1">
      <alignment horizontal="left" indent="1"/>
      <protection/>
    </xf>
    <xf numFmtId="165" fontId="1" fillId="6" borderId="41" xfId="21" applyNumberFormat="1" applyFill="1" applyBorder="1">
      <alignment/>
      <protection/>
    </xf>
    <xf numFmtId="165" fontId="1" fillId="6" borderId="42" xfId="21" applyNumberFormat="1" applyFill="1" applyBorder="1">
      <alignment/>
      <protection/>
    </xf>
    <xf numFmtId="165" fontId="1" fillId="6" borderId="43" xfId="21" applyNumberFormat="1" applyFill="1" applyBorder="1">
      <alignment/>
      <protection/>
    </xf>
    <xf numFmtId="164" fontId="3" fillId="5" borderId="46" xfId="21" applyFont="1" applyFill="1" applyBorder="1">
      <alignment/>
      <protection/>
    </xf>
    <xf numFmtId="165" fontId="3" fillId="5" borderId="31" xfId="21" applyNumberFormat="1" applyFont="1" applyFill="1" applyBorder="1">
      <alignment/>
      <protection/>
    </xf>
    <xf numFmtId="165" fontId="3" fillId="5" borderId="47" xfId="21" applyNumberFormat="1" applyFont="1" applyFill="1" applyBorder="1">
      <alignment/>
      <protection/>
    </xf>
    <xf numFmtId="164" fontId="3" fillId="5" borderId="46" xfId="21" applyFont="1" applyFill="1" applyBorder="1" applyAlignment="1">
      <alignment horizontal="left"/>
      <protection/>
    </xf>
    <xf numFmtId="165" fontId="3" fillId="5" borderId="48" xfId="21" applyNumberFormat="1" applyFont="1" applyFill="1" applyBorder="1">
      <alignment/>
      <protection/>
    </xf>
    <xf numFmtId="165" fontId="3" fillId="5" borderId="33" xfId="21" applyNumberFormat="1" applyFont="1" applyFill="1" applyBorder="1">
      <alignment/>
      <protection/>
    </xf>
    <xf numFmtId="164" fontId="3" fillId="6" borderId="40" xfId="21" applyFont="1" applyFill="1" applyBorder="1" applyAlignment="1">
      <alignment horizontal="right" indent="1"/>
      <protection/>
    </xf>
    <xf numFmtId="164" fontId="8" fillId="6" borderId="1" xfId="21" applyFont="1" applyFill="1" applyBorder="1" applyAlignment="1">
      <alignment horizontal="center"/>
      <protection/>
    </xf>
    <xf numFmtId="164" fontId="8" fillId="6" borderId="49" xfId="21" applyFont="1" applyFill="1" applyBorder="1" applyAlignment="1">
      <alignment horizontal="center"/>
      <protection/>
    </xf>
    <xf numFmtId="164" fontId="8" fillId="6" borderId="2" xfId="21" applyFont="1" applyFill="1" applyBorder="1" applyAlignment="1">
      <alignment horizontal="center"/>
      <protection/>
    </xf>
    <xf numFmtId="164" fontId="8" fillId="6" borderId="3" xfId="21" applyFont="1" applyFill="1" applyBorder="1" applyAlignment="1">
      <alignment horizontal="center"/>
      <protection/>
    </xf>
    <xf numFmtId="164" fontId="2" fillId="7" borderId="13" xfId="21" applyFont="1" applyFill="1" applyBorder="1" applyAlignment="1">
      <alignment horizontal="center"/>
      <protection/>
    </xf>
    <xf numFmtId="167" fontId="3" fillId="4" borderId="37" xfId="21" applyNumberFormat="1" applyFont="1" applyFill="1" applyBorder="1">
      <alignment/>
      <protection/>
    </xf>
    <xf numFmtId="167" fontId="3" fillId="4" borderId="20" xfId="21" applyNumberFormat="1" applyFont="1" applyFill="1" applyBorder="1">
      <alignment/>
      <protection/>
    </xf>
    <xf numFmtId="164" fontId="1" fillId="4" borderId="7" xfId="21" applyFont="1" applyFill="1" applyBorder="1">
      <alignment/>
      <protection/>
    </xf>
    <xf numFmtId="168" fontId="1" fillId="4" borderId="8" xfId="21" applyNumberFormat="1" applyFill="1" applyBorder="1">
      <alignment/>
      <protection/>
    </xf>
    <xf numFmtId="168" fontId="1" fillId="4" borderId="9" xfId="21" applyNumberFormat="1" applyFill="1" applyBorder="1">
      <alignment/>
      <protection/>
    </xf>
    <xf numFmtId="164" fontId="1" fillId="4" borderId="28" xfId="21" applyFont="1" applyFill="1" applyBorder="1">
      <alignment/>
      <protection/>
    </xf>
    <xf numFmtId="168" fontId="1" fillId="4" borderId="38" xfId="21" applyNumberFormat="1" applyFill="1" applyBorder="1">
      <alignment/>
      <protection/>
    </xf>
    <xf numFmtId="168" fontId="1" fillId="4" borderId="30" xfId="21" applyNumberFormat="1" applyFill="1" applyBorder="1">
      <alignment/>
      <protection/>
    </xf>
    <xf numFmtId="164" fontId="1" fillId="5" borderId="1" xfId="21" applyFont="1" applyFill="1" applyBorder="1">
      <alignment/>
      <protection/>
    </xf>
    <xf numFmtId="168" fontId="1" fillId="5" borderId="2" xfId="21" applyNumberFormat="1" applyFill="1" applyBorder="1">
      <alignment/>
      <protection/>
    </xf>
    <xf numFmtId="168" fontId="1" fillId="5" borderId="3" xfId="21" applyNumberFormat="1" applyFill="1" applyBorder="1">
      <alignment/>
      <protection/>
    </xf>
    <xf numFmtId="164" fontId="1" fillId="5" borderId="4" xfId="21" applyFont="1" applyFill="1" applyBorder="1">
      <alignment/>
      <protection/>
    </xf>
    <xf numFmtId="165" fontId="1" fillId="5" borderId="5" xfId="21" applyNumberFormat="1" applyFill="1" applyBorder="1">
      <alignment/>
      <protection/>
    </xf>
    <xf numFmtId="165" fontId="1" fillId="5" borderId="6" xfId="21" applyNumberFormat="1" applyFill="1" applyBorder="1">
      <alignment/>
      <protection/>
    </xf>
    <xf numFmtId="164" fontId="1" fillId="5" borderId="28" xfId="21" applyFont="1" applyFill="1" applyBorder="1">
      <alignment/>
      <protection/>
    </xf>
    <xf numFmtId="165" fontId="1" fillId="5" borderId="38" xfId="21" applyNumberFormat="1" applyFill="1" applyBorder="1">
      <alignment/>
      <protection/>
    </xf>
    <xf numFmtId="165" fontId="1" fillId="5" borderId="30" xfId="21" applyNumberFormat="1" applyFill="1" applyBorder="1">
      <alignment/>
      <protection/>
    </xf>
    <xf numFmtId="165" fontId="1" fillId="5" borderId="2" xfId="21" applyNumberFormat="1" applyFill="1" applyBorder="1">
      <alignment/>
      <protection/>
    </xf>
    <xf numFmtId="165" fontId="1" fillId="5" borderId="3" xfId="21" applyNumberForma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DCE6F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6</xdr:col>
      <xdr:colOff>276225</xdr:colOff>
      <xdr:row>13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676650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H27" sqref="H27"/>
    </sheetView>
  </sheetViews>
  <sheetFormatPr defaultColWidth="9.140625" defaultRowHeight="12.75"/>
  <cols>
    <col min="1" max="16384" width="8.7109375" style="1" customWidth="1"/>
  </cols>
  <sheetData>
    <row r="1" spans="1:12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40.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6.75" customHeight="1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 customHeight="1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72" customHeight="1">
      <c r="A10" s="5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48" customHeight="1">
      <c r="A11" s="5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63.75" customHeight="1">
      <c r="A12" s="5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" customHeight="1">
      <c r="A13" s="5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 customHeight="1">
      <c r="A15" s="3" t="s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3.75" customHeight="1">
      <c r="A16" s="4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8.75" customHeight="1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30.75" customHeight="1">
      <c r="A18" s="5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 customHeight="1">
      <c r="A20" s="3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02.75" customHeight="1">
      <c r="A21" s="4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 selectLockedCells="1" selectUnlockedCells="1"/>
  <mergeCells count="18">
    <mergeCell ref="A1:L1"/>
    <mergeCell ref="A2:L2"/>
    <mergeCell ref="A3:L3"/>
    <mergeCell ref="A4:L4"/>
    <mergeCell ref="A5:L5"/>
    <mergeCell ref="A6:L6"/>
    <mergeCell ref="A8:L8"/>
    <mergeCell ref="A9:L9"/>
    <mergeCell ref="A10:L10"/>
    <mergeCell ref="A11:L11"/>
    <mergeCell ref="A12:L12"/>
    <mergeCell ref="A13:L13"/>
    <mergeCell ref="A15:L15"/>
    <mergeCell ref="A16:L16"/>
    <mergeCell ref="A17:L17"/>
    <mergeCell ref="A18:L18"/>
    <mergeCell ref="A20:L20"/>
    <mergeCell ref="A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25" sqref="H25"/>
    </sheetView>
  </sheetViews>
  <sheetFormatPr defaultColWidth="9.140625" defaultRowHeight="12.75"/>
  <cols>
    <col min="1" max="5" width="8.7109375" style="1" customWidth="1"/>
    <col min="6" max="6" width="11.00390625" style="1" customWidth="1"/>
    <col min="7" max="7" width="15.421875" style="1" customWidth="1"/>
    <col min="8" max="16384" width="8.7109375" style="1" customWidth="1"/>
  </cols>
  <sheetData>
    <row r="1" spans="1:10" ht="12.75">
      <c r="A1" s="7"/>
      <c r="B1" s="7"/>
      <c r="C1" s="7"/>
      <c r="D1" s="7"/>
      <c r="E1" s="7"/>
      <c r="F1" s="8"/>
      <c r="G1" s="9"/>
      <c r="H1" s="9"/>
      <c r="I1" s="9"/>
      <c r="J1" s="9"/>
    </row>
    <row r="2" spans="1:10" ht="12.75">
      <c r="A2" s="7"/>
      <c r="B2" s="7"/>
      <c r="C2" s="7"/>
      <c r="D2" s="7"/>
      <c r="E2" s="7"/>
      <c r="F2" s="8"/>
      <c r="G2" s="9"/>
      <c r="H2" s="9"/>
      <c r="I2" s="9"/>
      <c r="J2" s="9"/>
    </row>
    <row r="3" spans="1:10" ht="12.75">
      <c r="A3" s="7"/>
      <c r="B3" s="7"/>
      <c r="C3" s="7"/>
      <c r="D3" s="7"/>
      <c r="E3" s="7"/>
      <c r="F3" s="8"/>
      <c r="G3" s="9"/>
      <c r="H3" s="9"/>
      <c r="I3" s="9"/>
      <c r="J3" s="9"/>
    </row>
    <row r="4" spans="1:10" ht="12.75">
      <c r="A4" s="7"/>
      <c r="B4" s="7"/>
      <c r="C4" s="7"/>
      <c r="D4" s="7"/>
      <c r="E4" s="7"/>
      <c r="F4" s="8"/>
      <c r="G4" s="9"/>
      <c r="H4" s="9"/>
      <c r="I4" s="9"/>
      <c r="J4" s="9"/>
    </row>
    <row r="5" spans="1:10" ht="12.75">
      <c r="A5" s="7"/>
      <c r="B5" s="7"/>
      <c r="C5" s="7"/>
      <c r="D5" s="7"/>
      <c r="E5" s="7"/>
      <c r="F5" s="8"/>
      <c r="G5" s="9"/>
      <c r="H5" s="9"/>
      <c r="I5" s="9"/>
      <c r="J5" s="9"/>
    </row>
    <row r="6" spans="1:10" ht="12.75">
      <c r="A6" s="7"/>
      <c r="B6" s="7"/>
      <c r="C6" s="7"/>
      <c r="D6" s="7"/>
      <c r="E6" s="7"/>
      <c r="F6" s="8"/>
      <c r="G6" s="9"/>
      <c r="H6" s="9"/>
      <c r="I6" s="9"/>
      <c r="J6" s="9"/>
    </row>
    <row r="7" spans="1:10" ht="12.75">
      <c r="A7" s="7"/>
      <c r="B7" s="7"/>
      <c r="C7" s="7"/>
      <c r="D7" s="7"/>
      <c r="E7" s="7"/>
      <c r="F7" s="8"/>
      <c r="G7" s="9"/>
      <c r="H7" s="9"/>
      <c r="I7" s="9"/>
      <c r="J7" s="9"/>
    </row>
    <row r="8" spans="1:10" ht="12.75">
      <c r="A8" s="7"/>
      <c r="B8" s="7"/>
      <c r="C8" s="7"/>
      <c r="D8" s="7"/>
      <c r="E8" s="7"/>
      <c r="F8" s="8"/>
      <c r="G8" s="9"/>
      <c r="H8" s="9"/>
      <c r="I8" s="9"/>
      <c r="J8" s="9"/>
    </row>
    <row r="9" spans="1:10" ht="12.75">
      <c r="A9" s="7"/>
      <c r="B9" s="7"/>
      <c r="C9" s="7"/>
      <c r="D9" s="7"/>
      <c r="E9" s="7"/>
      <c r="F9" s="8"/>
      <c r="G9" s="9"/>
      <c r="H9" s="9"/>
      <c r="I9" s="9"/>
      <c r="J9" s="9"/>
    </row>
    <row r="10" spans="1:10" ht="12.75">
      <c r="A10" s="7"/>
      <c r="B10" s="7"/>
      <c r="C10" s="7"/>
      <c r="D10" s="7"/>
      <c r="E10" s="7"/>
      <c r="F10" s="8"/>
      <c r="G10" s="9"/>
      <c r="H10" s="9"/>
      <c r="I10" s="9"/>
      <c r="J10" s="9"/>
    </row>
    <row r="11" spans="1:10" ht="12.75">
      <c r="A11" s="7"/>
      <c r="B11" s="7"/>
      <c r="C11" s="7"/>
      <c r="D11" s="7"/>
      <c r="E11" s="7"/>
      <c r="F11" s="8"/>
      <c r="G11" s="9"/>
      <c r="H11" s="9"/>
      <c r="I11" s="9"/>
      <c r="J11" s="9"/>
    </row>
    <row r="12" spans="1:10" ht="12.75">
      <c r="A12" s="7"/>
      <c r="B12" s="7"/>
      <c r="C12" s="7"/>
      <c r="D12" s="7"/>
      <c r="E12" s="7"/>
      <c r="F12" s="8"/>
      <c r="G12" s="9"/>
      <c r="H12" s="9"/>
      <c r="I12" s="9"/>
      <c r="J12" s="9"/>
    </row>
    <row r="13" spans="6:10" ht="12.75">
      <c r="F13" s="8"/>
      <c r="G13" s="8"/>
      <c r="H13" s="8"/>
      <c r="I13" s="8"/>
      <c r="J13" s="8"/>
    </row>
    <row r="16" spans="1:7" ht="12.75" customHeight="1">
      <c r="A16" s="10" t="s">
        <v>18</v>
      </c>
      <c r="B16" s="10"/>
      <c r="C16" s="10"/>
      <c r="D16" s="10"/>
      <c r="E16" s="10"/>
      <c r="F16" s="10"/>
      <c r="G16" s="10"/>
    </row>
    <row r="18" spans="1:7" ht="12.75" customHeight="1">
      <c r="A18" s="11" t="s">
        <v>19</v>
      </c>
      <c r="B18" s="11"/>
      <c r="C18" s="11"/>
      <c r="D18" s="11"/>
      <c r="E18" s="11"/>
      <c r="F18" s="12" t="s">
        <v>20</v>
      </c>
      <c r="G18" s="13" t="s">
        <v>21</v>
      </c>
    </row>
    <row r="19" spans="1:7" ht="12.75" customHeight="1">
      <c r="A19" s="14" t="s">
        <v>22</v>
      </c>
      <c r="B19" s="14"/>
      <c r="C19" s="14"/>
      <c r="D19" s="14"/>
      <c r="E19" s="14"/>
      <c r="F19" s="15" t="s">
        <v>23</v>
      </c>
      <c r="G19" s="16">
        <v>619</v>
      </c>
    </row>
    <row r="20" spans="1:8" ht="12.75" customHeight="1">
      <c r="A20" s="17" t="s">
        <v>24</v>
      </c>
      <c r="B20" s="17"/>
      <c r="C20" s="17"/>
      <c r="D20" s="17"/>
      <c r="E20" s="17"/>
      <c r="F20" s="18" t="s">
        <v>25</v>
      </c>
      <c r="G20" s="19">
        <v>700</v>
      </c>
      <c r="H20" s="20" t="s">
        <v>26</v>
      </c>
    </row>
    <row r="21" spans="1:8" ht="12.75" customHeight="1">
      <c r="A21" s="17" t="s">
        <v>27</v>
      </c>
      <c r="B21" s="17"/>
      <c r="C21" s="17"/>
      <c r="D21" s="17"/>
      <c r="E21" s="17"/>
      <c r="F21" s="18" t="s">
        <v>28</v>
      </c>
      <c r="G21" s="19">
        <v>2</v>
      </c>
      <c r="H21" s="20" t="s">
        <v>29</v>
      </c>
    </row>
    <row r="22" spans="1:8" ht="15.75">
      <c r="A22" s="21" t="s">
        <v>30</v>
      </c>
      <c r="B22" s="21"/>
      <c r="C22" s="21"/>
      <c r="D22" s="21"/>
      <c r="E22" s="21"/>
      <c r="F22" s="22" t="s">
        <v>31</v>
      </c>
      <c r="G22" s="23">
        <v>12000</v>
      </c>
      <c r="H22" s="20" t="s">
        <v>32</v>
      </c>
    </row>
  </sheetData>
  <sheetProtection selectLockedCells="1" selectUnlockedCells="1"/>
  <mergeCells count="6">
    <mergeCell ref="A16:G16"/>
    <mergeCell ref="A18:E18"/>
    <mergeCell ref="A19:E19"/>
    <mergeCell ref="A20:E20"/>
    <mergeCell ref="A21:E21"/>
    <mergeCell ref="A22:E2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H22" sqref="H22"/>
    </sheetView>
  </sheetViews>
  <sheetFormatPr defaultColWidth="9.140625" defaultRowHeight="12.75"/>
  <cols>
    <col min="1" max="2" width="8.7109375" style="1" customWidth="1"/>
    <col min="3" max="3" width="3.28125" style="1" customWidth="1"/>
    <col min="4" max="5" width="8.7109375" style="1" customWidth="1"/>
    <col min="6" max="6" width="16.140625" style="1" customWidth="1"/>
    <col min="7" max="7" width="15.140625" style="1" customWidth="1"/>
    <col min="8" max="9" width="8.7109375" style="1" customWidth="1"/>
    <col min="10" max="10" width="37.28125" style="1" customWidth="1"/>
    <col min="11" max="11" width="13.00390625" style="1" customWidth="1"/>
    <col min="12" max="12" width="15.28125" style="1" customWidth="1"/>
    <col min="13" max="13" width="18.8515625" style="1" customWidth="1"/>
    <col min="14" max="14" width="19.8515625" style="1" customWidth="1"/>
    <col min="15" max="15" width="17.00390625" style="1" customWidth="1"/>
    <col min="16" max="16384" width="8.7109375" style="1" customWidth="1"/>
  </cols>
  <sheetData>
    <row r="1" spans="1:15" ht="12.75" customHeight="1">
      <c r="A1" s="24" t="s">
        <v>33</v>
      </c>
      <c r="B1" s="24"/>
      <c r="C1" s="24"/>
      <c r="D1" s="24"/>
      <c r="E1" s="24"/>
      <c r="F1" s="24"/>
      <c r="G1" s="24"/>
      <c r="H1" s="25"/>
      <c r="J1" s="26"/>
      <c r="K1" s="26"/>
      <c r="L1" s="26"/>
      <c r="M1" s="26"/>
      <c r="N1" s="26"/>
      <c r="O1" s="26"/>
    </row>
    <row r="2" spans="1:15" ht="12.75" customHeight="1">
      <c r="A2" s="27" t="s">
        <v>34</v>
      </c>
      <c r="B2" s="27"/>
      <c r="C2" s="27"/>
      <c r="D2" s="27"/>
      <c r="E2" s="27"/>
      <c r="F2" s="28" t="s">
        <v>35</v>
      </c>
      <c r="G2" s="28"/>
      <c r="J2" s="29"/>
      <c r="K2" s="29"/>
      <c r="L2" s="29"/>
      <c r="M2" s="29"/>
      <c r="N2" s="29"/>
      <c r="O2" s="29"/>
    </row>
    <row r="3" spans="1:15" ht="30" customHeight="1">
      <c r="A3" s="30"/>
      <c r="B3" s="31"/>
      <c r="C3" s="31"/>
      <c r="D3" s="31"/>
      <c r="E3" s="31"/>
      <c r="F3" s="32" t="s">
        <v>36</v>
      </c>
      <c r="G3" s="33" t="s">
        <v>37</v>
      </c>
      <c r="J3" s="34"/>
      <c r="K3" s="35"/>
      <c r="L3" s="35"/>
      <c r="M3" s="35"/>
      <c r="N3" s="35"/>
      <c r="O3" s="35"/>
    </row>
    <row r="4" spans="1:15" ht="12.75" customHeight="1">
      <c r="A4" s="36" t="s">
        <v>38</v>
      </c>
      <c r="B4" s="36"/>
      <c r="C4" s="36"/>
      <c r="D4" s="36"/>
      <c r="E4" s="36"/>
      <c r="F4" s="37">
        <v>5000</v>
      </c>
      <c r="G4" s="38">
        <v>5000</v>
      </c>
      <c r="J4" s="39"/>
      <c r="K4" s="40"/>
      <c r="L4" s="40"/>
      <c r="M4" s="40"/>
      <c r="N4" s="40"/>
      <c r="O4" s="40"/>
    </row>
    <row r="5" spans="1:15" ht="12.75" customHeight="1">
      <c r="A5" s="41" t="s">
        <v>39</v>
      </c>
      <c r="B5" s="41"/>
      <c r="C5" s="41"/>
      <c r="D5" s="41"/>
      <c r="E5" s="41"/>
      <c r="F5" s="42">
        <v>300000</v>
      </c>
      <c r="G5" s="43">
        <v>400000</v>
      </c>
      <c r="J5" s="44"/>
      <c r="K5" s="45"/>
      <c r="L5" s="45"/>
      <c r="M5" s="45"/>
      <c r="N5" s="45"/>
      <c r="O5" s="45"/>
    </row>
    <row r="6" spans="1:15" ht="12.75" customHeight="1">
      <c r="A6" s="46" t="s">
        <v>40</v>
      </c>
      <c r="B6" s="46"/>
      <c r="C6" s="47">
        <f>Титул!G21</f>
        <v>2</v>
      </c>
      <c r="D6" s="48" t="s">
        <v>41</v>
      </c>
      <c r="E6" s="49"/>
      <c r="F6" s="42">
        <f>C6*30000</f>
        <v>60000</v>
      </c>
      <c r="G6" s="43">
        <f>C6*30000</f>
        <v>60000</v>
      </c>
      <c r="J6" s="50"/>
      <c r="K6" s="45"/>
      <c r="L6" s="45"/>
      <c r="M6" s="45"/>
      <c r="N6" s="45"/>
      <c r="O6" s="45"/>
    </row>
    <row r="7" spans="1:15" ht="12.75" customHeight="1">
      <c r="A7" s="41" t="s">
        <v>42</v>
      </c>
      <c r="B7" s="41"/>
      <c r="C7" s="41"/>
      <c r="D7" s="41"/>
      <c r="E7" s="41"/>
      <c r="F7" s="42">
        <v>1500</v>
      </c>
      <c r="G7" s="43">
        <v>2500</v>
      </c>
      <c r="J7" s="44"/>
      <c r="K7" s="45"/>
      <c r="L7" s="45"/>
      <c r="M7" s="45"/>
      <c r="N7" s="45"/>
      <c r="O7" s="45"/>
    </row>
    <row r="8" spans="1:15" ht="12.75" customHeight="1">
      <c r="A8" s="51" t="s">
        <v>43</v>
      </c>
      <c r="B8" s="51"/>
      <c r="C8" s="51"/>
      <c r="D8" s="51"/>
      <c r="E8" s="51"/>
      <c r="F8" s="52">
        <f>SUM(F4:F7)</f>
        <v>366500</v>
      </c>
      <c r="G8" s="53">
        <f>SUM(G4:G7)</f>
        <v>467500</v>
      </c>
      <c r="J8" s="44"/>
      <c r="K8" s="45"/>
      <c r="L8" s="45"/>
      <c r="M8" s="45"/>
      <c r="N8" s="45"/>
      <c r="O8" s="45"/>
    </row>
    <row r="9" spans="1:15" ht="12.75" customHeight="1">
      <c r="A9" s="54" t="s">
        <v>44</v>
      </c>
      <c r="B9" s="54"/>
      <c r="C9" s="54"/>
      <c r="D9" s="54"/>
      <c r="E9" s="54"/>
      <c r="F9" s="55">
        <f>F8/12</f>
        <v>30541.666666666668</v>
      </c>
      <c r="G9" s="56">
        <f>G8/12</f>
        <v>38958.333333333336</v>
      </c>
      <c r="J9" s="44"/>
      <c r="K9" s="57"/>
      <c r="L9" s="57"/>
      <c r="M9" s="57"/>
      <c r="N9" s="57"/>
      <c r="O9" s="57"/>
    </row>
    <row r="10" spans="10:15" ht="12.75">
      <c r="J10" s="44"/>
      <c r="K10" s="57"/>
      <c r="L10" s="57"/>
      <c r="M10" s="57"/>
      <c r="N10" s="57"/>
      <c r="O10" s="57"/>
    </row>
    <row r="11" spans="1:15" ht="12.75" customHeight="1">
      <c r="A11" s="24" t="s">
        <v>45</v>
      </c>
      <c r="B11" s="24"/>
      <c r="C11" s="24"/>
      <c r="D11" s="24"/>
      <c r="E11" s="24"/>
      <c r="F11" s="24"/>
      <c r="G11" s="24"/>
      <c r="J11" s="44"/>
      <c r="K11" s="45"/>
      <c r="L11" s="45"/>
      <c r="M11" s="45"/>
      <c r="N11" s="45"/>
      <c r="O11" s="45"/>
    </row>
    <row r="12" spans="1:15" ht="12.75" customHeight="1">
      <c r="A12" s="27" t="s">
        <v>34</v>
      </c>
      <c r="B12" s="27"/>
      <c r="C12" s="27"/>
      <c r="D12" s="27"/>
      <c r="E12" s="27"/>
      <c r="F12" s="28" t="s">
        <v>46</v>
      </c>
      <c r="G12" s="28"/>
      <c r="J12" s="58"/>
      <c r="K12" s="59"/>
      <c r="L12" s="59"/>
      <c r="M12" s="59"/>
      <c r="N12" s="59"/>
      <c r="O12" s="59"/>
    </row>
    <row r="13" spans="1:15" ht="15.75" customHeight="1">
      <c r="A13" s="30"/>
      <c r="B13" s="30"/>
      <c r="C13" s="30"/>
      <c r="D13" s="30"/>
      <c r="E13" s="30"/>
      <c r="F13" s="32" t="s">
        <v>47</v>
      </c>
      <c r="G13" s="33" t="s">
        <v>48</v>
      </c>
      <c r="J13" s="58"/>
      <c r="K13" s="60"/>
      <c r="L13" s="60"/>
      <c r="M13" s="60"/>
      <c r="N13" s="60"/>
      <c r="O13" s="60"/>
    </row>
    <row r="14" spans="1:15" ht="12.75" customHeight="1">
      <c r="A14" s="61" t="s">
        <v>49</v>
      </c>
      <c r="B14" s="61"/>
      <c r="C14" s="61"/>
      <c r="D14" s="61"/>
      <c r="E14" s="61"/>
      <c r="F14" s="62">
        <v>8000</v>
      </c>
      <c r="G14" s="63">
        <v>30000</v>
      </c>
      <c r="H14" s="64" t="s">
        <v>50</v>
      </c>
      <c r="J14" s="65"/>
      <c r="K14" s="66"/>
      <c r="L14" s="66"/>
      <c r="M14" s="66"/>
      <c r="N14" s="66"/>
      <c r="O14" s="66"/>
    </row>
    <row r="15" spans="1:15" ht="14.25" customHeight="1">
      <c r="A15" s="67" t="s">
        <v>51</v>
      </c>
      <c r="B15" s="67"/>
      <c r="C15" s="67"/>
      <c r="D15" s="67"/>
      <c r="E15" s="67"/>
      <c r="F15" s="68">
        <v>15000</v>
      </c>
      <c r="G15" s="43">
        <v>20000</v>
      </c>
      <c r="H15" s="1" t="s">
        <v>52</v>
      </c>
      <c r="J15" s="44"/>
      <c r="K15" s="66"/>
      <c r="L15" s="66"/>
      <c r="M15" s="66"/>
      <c r="N15" s="66"/>
      <c r="O15" s="66"/>
    </row>
    <row r="16" spans="1:15" ht="12.75" customHeight="1">
      <c r="A16" s="41" t="s">
        <v>53</v>
      </c>
      <c r="B16" s="41"/>
      <c r="C16" s="41"/>
      <c r="D16" s="41"/>
      <c r="E16" s="41"/>
      <c r="F16" s="69">
        <v>10000</v>
      </c>
      <c r="G16" s="43">
        <v>10000</v>
      </c>
      <c r="H16" s="1" t="s">
        <v>54</v>
      </c>
      <c r="J16" s="44"/>
      <c r="K16" s="66"/>
      <c r="L16" s="66"/>
      <c r="M16" s="66"/>
      <c r="N16" s="66"/>
      <c r="O16" s="66"/>
    </row>
    <row r="17" spans="1:7" ht="12.75" customHeight="1" hidden="1">
      <c r="A17" s="41" t="s">
        <v>53</v>
      </c>
      <c r="B17" s="41"/>
      <c r="C17" s="41"/>
      <c r="D17" s="41"/>
      <c r="E17" s="41"/>
      <c r="F17" s="69">
        <v>0</v>
      </c>
      <c r="G17" s="43">
        <v>0</v>
      </c>
    </row>
    <row r="18" spans="1:7" ht="12.75" customHeight="1">
      <c r="A18" s="41" t="s">
        <v>55</v>
      </c>
      <c r="B18" s="41"/>
      <c r="C18" s="41"/>
      <c r="D18" s="41"/>
      <c r="E18" s="41"/>
      <c r="F18" s="69">
        <v>1500</v>
      </c>
      <c r="G18" s="43">
        <v>3000</v>
      </c>
    </row>
    <row r="19" spans="1:7" ht="12.75" customHeight="1">
      <c r="A19" s="41" t="s">
        <v>56</v>
      </c>
      <c r="B19" s="41"/>
      <c r="C19" s="41"/>
      <c r="D19" s="41"/>
      <c r="E19" s="41"/>
      <c r="F19" s="69">
        <v>800</v>
      </c>
      <c r="G19" s="43">
        <v>800</v>
      </c>
    </row>
    <row r="20" spans="1:8" ht="12.75" customHeight="1">
      <c r="A20" s="41" t="s">
        <v>57</v>
      </c>
      <c r="B20" s="41"/>
      <c r="C20" s="41"/>
      <c r="D20" s="41"/>
      <c r="E20" s="41"/>
      <c r="F20" s="69">
        <f>Титул!G21*Титул!G22*1.3</f>
        <v>31200</v>
      </c>
      <c r="G20" s="43">
        <f>Титул!G21*Титул!G22*1.3</f>
        <v>31200</v>
      </c>
      <c r="H20" s="70" t="s">
        <v>58</v>
      </c>
    </row>
    <row r="21" spans="1:8" ht="12.75" customHeight="1">
      <c r="A21" s="41" t="s">
        <v>59</v>
      </c>
      <c r="B21" s="41"/>
      <c r="C21" s="41"/>
      <c r="D21" s="41"/>
      <c r="E21" s="41"/>
      <c r="F21" s="69">
        <v>2000</v>
      </c>
      <c r="G21" s="43">
        <v>5000</v>
      </c>
      <c r="H21" s="1" t="s">
        <v>60</v>
      </c>
    </row>
    <row r="22" spans="1:7" ht="12.75">
      <c r="A22" s="71" t="s">
        <v>61</v>
      </c>
      <c r="B22" s="71"/>
      <c r="C22" s="71"/>
      <c r="D22" s="71"/>
      <c r="E22" s="71"/>
      <c r="F22" s="72">
        <v>2500</v>
      </c>
      <c r="G22" s="73">
        <v>5500</v>
      </c>
    </row>
    <row r="23" spans="1:7" ht="12.75">
      <c r="A23" s="74" t="s">
        <v>43</v>
      </c>
      <c r="B23" s="74"/>
      <c r="C23" s="74"/>
      <c r="D23" s="74"/>
      <c r="E23" s="74"/>
      <c r="F23" s="75">
        <f>SUM(F14:F22)</f>
        <v>71000</v>
      </c>
      <c r="G23" s="76">
        <f>SUM(G14:G22)</f>
        <v>105500</v>
      </c>
    </row>
    <row r="24" spans="1:7" ht="12.75">
      <c r="A24" s="77" t="s">
        <v>62</v>
      </c>
      <c r="B24" s="77"/>
      <c r="C24" s="77"/>
      <c r="D24" s="77"/>
      <c r="E24" s="77"/>
      <c r="F24" s="77"/>
      <c r="G24" s="77"/>
    </row>
    <row r="25" spans="1:8" ht="12.75">
      <c r="A25" s="78" t="s">
        <v>63</v>
      </c>
      <c r="B25" s="78"/>
      <c r="C25" s="78"/>
      <c r="D25" s="78"/>
      <c r="E25" s="78"/>
      <c r="F25" s="78"/>
      <c r="G25" s="79">
        <f>Титул!G20*30+Затраты!F23-Затраты!F14</f>
        <v>84000</v>
      </c>
      <c r="H25" s="64" t="s">
        <v>64</v>
      </c>
    </row>
    <row r="26" spans="1:8" ht="12.75">
      <c r="A26" s="78" t="s">
        <v>65</v>
      </c>
      <c r="B26" s="78"/>
      <c r="C26" s="78"/>
      <c r="D26" s="78"/>
      <c r="E26" s="78"/>
      <c r="F26" s="78"/>
      <c r="G26" s="79">
        <f>Титул!G20*30+((Затраты!F23-Затраты!F14)+(Затраты!G23-Затраты!G14))/2</f>
        <v>90250</v>
      </c>
      <c r="H26" s="64" t="s">
        <v>64</v>
      </c>
    </row>
    <row r="27" spans="1:8" ht="12.75">
      <c r="A27" s="80" t="s">
        <v>66</v>
      </c>
      <c r="B27" s="80"/>
      <c r="C27" s="80"/>
      <c r="D27" s="80"/>
      <c r="E27" s="80"/>
      <c r="F27" s="80"/>
      <c r="G27" s="81">
        <f>Титул!G20*30+Затраты!G23-Затраты!G14</f>
        <v>96500</v>
      </c>
      <c r="H27" s="64" t="s">
        <v>64</v>
      </c>
    </row>
    <row r="29" spans="1:7" ht="12.75">
      <c r="A29" s="24" t="s">
        <v>67</v>
      </c>
      <c r="B29" s="24"/>
      <c r="C29" s="24"/>
      <c r="D29" s="24"/>
      <c r="E29" s="24"/>
      <c r="F29" s="24"/>
      <c r="G29" s="24"/>
    </row>
    <row r="30" spans="1:7" ht="12.75">
      <c r="A30" s="82" t="s">
        <v>34</v>
      </c>
      <c r="B30" s="82"/>
      <c r="C30" s="82"/>
      <c r="D30" s="82"/>
      <c r="E30" s="82"/>
      <c r="F30" s="82"/>
      <c r="G30" s="82"/>
    </row>
    <row r="31" spans="1:7" ht="15" customHeight="1">
      <c r="A31" s="83" t="s">
        <v>68</v>
      </c>
      <c r="B31" s="83"/>
      <c r="C31" s="83"/>
      <c r="D31" s="83"/>
      <c r="E31" s="83"/>
      <c r="F31" s="83"/>
      <c r="G31" s="84">
        <v>2000</v>
      </c>
    </row>
    <row r="32" spans="1:7" ht="12.75">
      <c r="A32" s="41" t="s">
        <v>69</v>
      </c>
      <c r="B32" s="41"/>
      <c r="C32" s="41"/>
      <c r="D32" s="41"/>
      <c r="E32" s="41"/>
      <c r="F32" s="41"/>
      <c r="G32" s="85">
        <v>10000</v>
      </c>
    </row>
    <row r="33" spans="1:7" ht="12.75">
      <c r="A33" s="86" t="s">
        <v>70</v>
      </c>
      <c r="B33" s="86"/>
      <c r="C33" s="86"/>
      <c r="D33" s="86"/>
      <c r="E33" s="86"/>
      <c r="F33" s="86"/>
      <c r="G33" s="87">
        <v>2000</v>
      </c>
    </row>
    <row r="34" spans="1:7" ht="12.75">
      <c r="A34" s="88" t="s">
        <v>43</v>
      </c>
      <c r="B34" s="88"/>
      <c r="C34" s="88"/>
      <c r="D34" s="88"/>
      <c r="E34" s="88"/>
      <c r="F34" s="88"/>
      <c r="G34" s="89">
        <f>SUM(G31:G33)</f>
        <v>14000</v>
      </c>
    </row>
  </sheetData>
  <sheetProtection selectLockedCells="1" selectUnlockedCells="1"/>
  <mergeCells count="35">
    <mergeCell ref="A1:G1"/>
    <mergeCell ref="J1:O1"/>
    <mergeCell ref="A2:E2"/>
    <mergeCell ref="F2:G2"/>
    <mergeCell ref="J2:O2"/>
    <mergeCell ref="A4:E4"/>
    <mergeCell ref="A5:E5"/>
    <mergeCell ref="A6:B6"/>
    <mergeCell ref="A7:E7"/>
    <mergeCell ref="A8:E8"/>
    <mergeCell ref="A9:E9"/>
    <mergeCell ref="A11:G11"/>
    <mergeCell ref="A12:E12"/>
    <mergeCell ref="F12:G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G24"/>
    <mergeCell ref="A25:F25"/>
    <mergeCell ref="A26:F26"/>
    <mergeCell ref="A27:F27"/>
    <mergeCell ref="A29:G29"/>
    <mergeCell ref="A30:G30"/>
    <mergeCell ref="A31:F31"/>
    <mergeCell ref="A32:F32"/>
    <mergeCell ref="A33:F33"/>
    <mergeCell ref="A34:F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G17" sqref="G17"/>
    </sheetView>
  </sheetViews>
  <sheetFormatPr defaultColWidth="9.140625" defaultRowHeight="12.75"/>
  <cols>
    <col min="1" max="1" width="47.7109375" style="1" customWidth="1"/>
    <col min="2" max="2" width="14.28125" style="1" customWidth="1"/>
    <col min="3" max="3" width="14.7109375" style="1" customWidth="1"/>
    <col min="4" max="5" width="14.140625" style="1" customWidth="1"/>
    <col min="6" max="6" width="14.7109375" style="1" customWidth="1"/>
    <col min="7" max="16384" width="8.7109375" style="1" customWidth="1"/>
  </cols>
  <sheetData>
    <row r="1" spans="1:6" ht="12.75" customHeight="1">
      <c r="A1" s="90" t="s">
        <v>71</v>
      </c>
      <c r="B1" s="90"/>
      <c r="C1" s="90"/>
      <c r="D1" s="90"/>
      <c r="E1" s="91"/>
      <c r="F1" s="91"/>
    </row>
    <row r="2" spans="1:6" ht="12.75">
      <c r="A2" s="92"/>
      <c r="B2" s="93" t="s">
        <v>72</v>
      </c>
      <c r="C2" s="93" t="s">
        <v>73</v>
      </c>
      <c r="D2" s="94" t="s">
        <v>74</v>
      </c>
      <c r="E2" s="35"/>
      <c r="F2" s="35"/>
    </row>
    <row r="3" spans="1:6" ht="12.75">
      <c r="A3" s="95" t="s">
        <v>75</v>
      </c>
      <c r="B3" s="96">
        <v>11600</v>
      </c>
      <c r="C3" s="96">
        <v>1000</v>
      </c>
      <c r="D3" s="97">
        <v>1860</v>
      </c>
      <c r="E3" s="98"/>
      <c r="F3" s="98"/>
    </row>
    <row r="4" spans="1:6" ht="12.75" hidden="1">
      <c r="A4" s="99" t="s">
        <v>76</v>
      </c>
      <c r="B4" s="100">
        <v>61</v>
      </c>
      <c r="C4" s="100">
        <v>0</v>
      </c>
      <c r="D4" s="101">
        <v>0</v>
      </c>
      <c r="E4" s="98"/>
      <c r="F4" s="98"/>
    </row>
    <row r="5" spans="1:6" ht="12.75">
      <c r="A5" s="102" t="s">
        <v>77</v>
      </c>
      <c r="B5" s="103">
        <f>B3-B3*B4/100</f>
        <v>4524</v>
      </c>
      <c r="C5" s="103">
        <f>C3-C3*C4/100</f>
        <v>1000</v>
      </c>
      <c r="D5" s="104">
        <f>D3-D3*D4/100</f>
        <v>1860</v>
      </c>
      <c r="E5" s="105"/>
      <c r="F5" s="105"/>
    </row>
    <row r="7" spans="1:6" ht="12.75" customHeight="1">
      <c r="A7" s="106" t="s">
        <v>78</v>
      </c>
      <c r="B7" s="106"/>
      <c r="C7" s="106"/>
      <c r="D7" s="106"/>
      <c r="E7" s="106"/>
      <c r="F7" s="106"/>
    </row>
    <row r="8" spans="1:6" ht="12.75">
      <c r="A8" s="107"/>
      <c r="B8" s="108" t="s">
        <v>79</v>
      </c>
      <c r="C8" s="108" t="s">
        <v>80</v>
      </c>
      <c r="D8" s="108" t="s">
        <v>81</v>
      </c>
      <c r="E8" s="108" t="s">
        <v>82</v>
      </c>
      <c r="F8" s="109" t="s">
        <v>83</v>
      </c>
    </row>
    <row r="9" spans="1:7" ht="12.75">
      <c r="A9" s="110">
        <f>B2</f>
        <v>0</v>
      </c>
      <c r="B9" s="18">
        <v>28</v>
      </c>
      <c r="C9" s="18">
        <v>37</v>
      </c>
      <c r="D9" s="18">
        <v>46</v>
      </c>
      <c r="E9" s="18">
        <v>52</v>
      </c>
      <c r="F9" s="43">
        <v>61</v>
      </c>
      <c r="G9" s="1" t="s">
        <v>84</v>
      </c>
    </row>
    <row r="10" spans="1:7" ht="12.75">
      <c r="A10" s="110">
        <f>C2</f>
        <v>0</v>
      </c>
      <c r="B10" s="18">
        <v>15</v>
      </c>
      <c r="C10" s="18">
        <v>18</v>
      </c>
      <c r="D10" s="18">
        <v>24</v>
      </c>
      <c r="E10" s="18">
        <v>29</v>
      </c>
      <c r="F10" s="43">
        <v>33</v>
      </c>
      <c r="G10" s="1" t="s">
        <v>85</v>
      </c>
    </row>
    <row r="11" spans="1:7" ht="15.75">
      <c r="A11" s="110">
        <f>D2</f>
        <v>0</v>
      </c>
      <c r="B11" s="18">
        <v>19</v>
      </c>
      <c r="C11" s="18">
        <v>22</v>
      </c>
      <c r="D11" s="18">
        <v>29</v>
      </c>
      <c r="E11" s="18">
        <v>32</v>
      </c>
      <c r="F11" s="43">
        <v>36</v>
      </c>
      <c r="G11" s="1" t="s">
        <v>85</v>
      </c>
    </row>
    <row r="12" spans="1:7" ht="12.75">
      <c r="A12" s="111" t="s">
        <v>86</v>
      </c>
      <c r="B12" s="112">
        <f>B9+B10+B11</f>
        <v>62</v>
      </c>
      <c r="C12" s="112">
        <f>C9+C10+C11</f>
        <v>77</v>
      </c>
      <c r="D12" s="112">
        <f>D9+D10+D11</f>
        <v>99</v>
      </c>
      <c r="E12" s="112">
        <f>E9+E10+E11</f>
        <v>113</v>
      </c>
      <c r="F12" s="113">
        <f>F9+F10+F11</f>
        <v>130</v>
      </c>
      <c r="G12" s="1" t="s">
        <v>87</v>
      </c>
    </row>
    <row r="13" spans="1:6" ht="12.75" hidden="1">
      <c r="A13" s="114"/>
      <c r="B13" s="22"/>
      <c r="C13" s="22"/>
      <c r="D13" s="22"/>
      <c r="E13" s="22"/>
      <c r="F13" s="115"/>
    </row>
    <row r="14" spans="1:6" ht="12.75">
      <c r="A14" s="116"/>
      <c r="B14" s="117"/>
      <c r="C14" s="117"/>
      <c r="D14" s="117"/>
      <c r="E14" s="117"/>
      <c r="F14" s="118"/>
    </row>
    <row r="15" spans="1:6" ht="12.75" customHeight="1">
      <c r="A15" s="24" t="s">
        <v>88</v>
      </c>
      <c r="B15" s="24"/>
      <c r="C15" s="24"/>
      <c r="D15" s="24"/>
      <c r="E15" s="24"/>
      <c r="F15" s="24"/>
    </row>
    <row r="16" spans="1:6" ht="12.75">
      <c r="A16" s="119"/>
      <c r="B16" s="108" t="s">
        <v>79</v>
      </c>
      <c r="C16" s="108" t="s">
        <v>80</v>
      </c>
      <c r="D16" s="108" t="s">
        <v>81</v>
      </c>
      <c r="E16" s="108" t="s">
        <v>82</v>
      </c>
      <c r="F16" s="109" t="s">
        <v>83</v>
      </c>
    </row>
    <row r="17" spans="1:6" ht="12.75">
      <c r="A17" s="110">
        <f aca="true" t="shared" si="0" ref="A17:A19">A9</f>
        <v>0</v>
      </c>
      <c r="B17" s="120">
        <f>B9*$B$3</f>
        <v>324800</v>
      </c>
      <c r="C17" s="120">
        <f>C9*$B$3</f>
        <v>429200</v>
      </c>
      <c r="D17" s="120">
        <f>D9*$B$3</f>
        <v>533600</v>
      </c>
      <c r="E17" s="120">
        <f>E9*$B$3</f>
        <v>603200</v>
      </c>
      <c r="F17" s="120">
        <f>F9*$B$3</f>
        <v>707600</v>
      </c>
    </row>
    <row r="18" spans="1:6" ht="12.75">
      <c r="A18" s="110">
        <f t="shared" si="0"/>
        <v>0</v>
      </c>
      <c r="B18" s="120">
        <f>B10*$C$3</f>
        <v>15000</v>
      </c>
      <c r="C18" s="120">
        <f>C10*$C$3</f>
        <v>18000</v>
      </c>
      <c r="D18" s="120">
        <f>D10*$C$3</f>
        <v>24000</v>
      </c>
      <c r="E18" s="120">
        <f>E10*$C$3</f>
        <v>29000</v>
      </c>
      <c r="F18" s="120">
        <f>F10*$C$3</f>
        <v>33000</v>
      </c>
    </row>
    <row r="19" spans="1:6" ht="12.75">
      <c r="A19" s="110">
        <f t="shared" si="0"/>
        <v>0</v>
      </c>
      <c r="B19" s="120">
        <f>B11*$D$3</f>
        <v>35340</v>
      </c>
      <c r="C19" s="120">
        <f>C11*$D$3</f>
        <v>40920</v>
      </c>
      <c r="D19" s="120">
        <f>D11*$D$3</f>
        <v>53940</v>
      </c>
      <c r="E19" s="120">
        <f>E11*$D$3</f>
        <v>59520</v>
      </c>
      <c r="F19" s="120">
        <f>F11*$D$3</f>
        <v>66960</v>
      </c>
    </row>
    <row r="20" spans="1:6" ht="12.75" hidden="1">
      <c r="A20" s="110"/>
      <c r="B20" s="120"/>
      <c r="C20" s="120"/>
      <c r="D20" s="120"/>
      <c r="E20" s="120"/>
      <c r="F20" s="121"/>
    </row>
    <row r="21" spans="1:6" ht="12.75" hidden="1">
      <c r="A21" s="110"/>
      <c r="B21" s="120"/>
      <c r="C21" s="120"/>
      <c r="D21" s="120"/>
      <c r="E21" s="120"/>
      <c r="F21" s="121"/>
    </row>
    <row r="22" spans="1:6" ht="12.75" hidden="1">
      <c r="A22" s="122"/>
      <c r="B22" s="123"/>
      <c r="C22" s="123"/>
      <c r="D22" s="123"/>
      <c r="E22" s="123"/>
      <c r="F22" s="124"/>
    </row>
    <row r="23" spans="1:6" ht="12.75">
      <c r="A23" s="125" t="s">
        <v>43</v>
      </c>
      <c r="B23" s="126">
        <f>SUM(B17:B22)</f>
        <v>375140</v>
      </c>
      <c r="C23" s="126">
        <f>SUM(C17:C22)</f>
        <v>488120</v>
      </c>
      <c r="D23" s="126">
        <f>SUM(D17:D22)</f>
        <v>611540</v>
      </c>
      <c r="E23" s="126">
        <f>SUM(E17:E22)</f>
        <v>691720</v>
      </c>
      <c r="F23" s="127">
        <f>SUM(F17:F22)</f>
        <v>807560</v>
      </c>
    </row>
  </sheetData>
  <sheetProtection selectLockedCells="1" selectUnlockedCells="1"/>
  <mergeCells count="3">
    <mergeCell ref="A1:D1"/>
    <mergeCell ref="A7:F7"/>
    <mergeCell ref="A15:F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4.7109375" style="1" customWidth="1"/>
    <col min="2" max="2" width="13.28125" style="1" customWidth="1"/>
    <col min="3" max="3" width="11.8515625" style="1" customWidth="1"/>
    <col min="4" max="4" width="13.140625" style="1" customWidth="1"/>
    <col min="5" max="5" width="11.7109375" style="1" customWidth="1"/>
    <col min="6" max="6" width="14.421875" style="1" customWidth="1"/>
    <col min="7" max="16384" width="8.7109375" style="1" customWidth="1"/>
  </cols>
  <sheetData>
    <row r="1" spans="1:6" ht="12.75" customHeight="1">
      <c r="A1" s="24" t="s">
        <v>89</v>
      </c>
      <c r="B1" s="24"/>
      <c r="C1" s="24"/>
      <c r="D1" s="24"/>
      <c r="E1" s="24"/>
      <c r="F1" s="24"/>
    </row>
    <row r="2" spans="1:6" ht="12.75">
      <c r="A2" s="128"/>
      <c r="B2" s="129" t="s">
        <v>79</v>
      </c>
      <c r="C2" s="130" t="s">
        <v>80</v>
      </c>
      <c r="D2" s="130" t="s">
        <v>81</v>
      </c>
      <c r="E2" s="130" t="s">
        <v>82</v>
      </c>
      <c r="F2" s="131" t="s">
        <v>83</v>
      </c>
    </row>
    <row r="3" spans="1:6" ht="12.75" hidden="1">
      <c r="A3" s="132"/>
      <c r="B3" s="133">
        <v>1</v>
      </c>
      <c r="C3" s="134">
        <v>2</v>
      </c>
      <c r="D3" s="134">
        <v>3</v>
      </c>
      <c r="E3" s="134">
        <v>4</v>
      </c>
      <c r="F3" s="135">
        <v>5</v>
      </c>
    </row>
    <row r="4" spans="1:6" ht="19.5" customHeight="1">
      <c r="A4" s="136" t="s">
        <v>90</v>
      </c>
      <c r="B4" s="137">
        <f>Продажи!B23</f>
        <v>375140</v>
      </c>
      <c r="C4" s="138">
        <f>Продажи!C23</f>
        <v>488120</v>
      </c>
      <c r="D4" s="138">
        <f>Продажи!D23</f>
        <v>611540</v>
      </c>
      <c r="E4" s="138">
        <f>Продажи!E23</f>
        <v>691720</v>
      </c>
      <c r="F4" s="139">
        <f>Продажи!F23</f>
        <v>807560</v>
      </c>
    </row>
    <row r="5" spans="1:7" ht="21.75" customHeight="1">
      <c r="A5" s="140" t="s">
        <v>91</v>
      </c>
      <c r="B5" s="141">
        <f>(B4-B6)*0.06</f>
        <v>10620.72</v>
      </c>
      <c r="C5" s="142">
        <f>(C4-C6)*0.06</f>
        <v>13578.48</v>
      </c>
      <c r="D5" s="142">
        <f>(D4-D6)*0.06</f>
        <v>17162.64</v>
      </c>
      <c r="E5" s="142">
        <f>(E4-E6)*0.06</f>
        <v>19426.079999999998</v>
      </c>
      <c r="F5" s="143">
        <f>(F4-F6)*0.06</f>
        <v>22555.44</v>
      </c>
      <c r="G5" s="1" t="s">
        <v>92</v>
      </c>
    </row>
    <row r="6" spans="1:6" ht="18" customHeight="1" hidden="1">
      <c r="A6" s="140" t="s">
        <v>93</v>
      </c>
      <c r="B6" s="141">
        <f>(Продажи!$B$3*Продажи!$B$4*Продажи!B9+Продажи!$C$3*Продажи!$C$4*Продажи!B10+Продажи!$D$3*Продажи!$D$4*Продажи!B11)/100</f>
        <v>198128</v>
      </c>
      <c r="C6" s="142">
        <f>(Продажи!$B$3*Продажи!$B$4*Продажи!C9+Продажи!$C$3*Продажи!$C$4*Продажи!C10+Продажи!$D$3*Продажи!$D$4*Продажи!C11)/100</f>
        <v>261812</v>
      </c>
      <c r="D6" s="142">
        <f>(Продажи!$B$3*Продажи!$B$4*Продажи!D9+Продажи!$C$3*Продажи!$C$4*Продажи!D10+Продажи!$D$3*Продажи!$D$4*Продажи!D11)/100</f>
        <v>325496</v>
      </c>
      <c r="E6" s="142">
        <f>(Продажи!$B$3*Продажи!$B$4*Продажи!E9+Продажи!$C$3*Продажи!$C$4*Продажи!E10+Продажи!$D$3*Продажи!$D$4*Продажи!E11)/100</f>
        <v>367952</v>
      </c>
      <c r="F6" s="143">
        <f>(Продажи!$B$3*Продажи!$B$4*Продажи!F9+Продажи!$C$3*Продажи!$C$4*Продажи!F10+Продажи!$D$3*Продажи!$D$4*Продажи!F11)/100</f>
        <v>431636</v>
      </c>
    </row>
    <row r="7" spans="1:6" ht="18" customHeight="1" hidden="1">
      <c r="A7" s="144"/>
      <c r="B7" s="141"/>
      <c r="C7" s="142"/>
      <c r="D7" s="142"/>
      <c r="E7" s="142"/>
      <c r="F7" s="143"/>
    </row>
    <row r="8" spans="1:6" ht="20.25" customHeight="1" hidden="1">
      <c r="A8" s="144"/>
      <c r="B8" s="141"/>
      <c r="C8" s="142"/>
      <c r="D8" s="142"/>
      <c r="E8" s="142"/>
      <c r="F8" s="143"/>
    </row>
    <row r="9" spans="1:6" ht="19.5" customHeight="1" hidden="1">
      <c r="A9" s="144"/>
      <c r="B9" s="141"/>
      <c r="C9" s="142"/>
      <c r="D9" s="142"/>
      <c r="E9" s="142"/>
      <c r="F9" s="143"/>
    </row>
    <row r="10" spans="1:6" ht="18.75" customHeight="1" hidden="1">
      <c r="A10" s="145"/>
      <c r="B10" s="141"/>
      <c r="C10" s="146"/>
      <c r="D10" s="146"/>
      <c r="E10" s="146"/>
      <c r="F10" s="147"/>
    </row>
    <row r="11" spans="1:6" ht="12.75">
      <c r="A11" s="148" t="s">
        <v>94</v>
      </c>
      <c r="B11" s="149">
        <f>B4-B5-B6-B10</f>
        <v>166391.28000000003</v>
      </c>
      <c r="C11" s="150">
        <f>C4-C5-C6-C10</f>
        <v>212729.52000000002</v>
      </c>
      <c r="D11" s="150">
        <f>D4-D5-D6-D10</f>
        <v>268881.36</v>
      </c>
      <c r="E11" s="150">
        <f>E4-E5-E6-E10</f>
        <v>304341.92000000004</v>
      </c>
      <c r="F11" s="151">
        <f>F4-F5-F6-F10</f>
        <v>353368.56000000006</v>
      </c>
    </row>
    <row r="12" spans="1:6" ht="12.75">
      <c r="A12" s="152" t="s">
        <v>95</v>
      </c>
      <c r="B12" s="141">
        <f>IF(Продажи!B12&lt;100,Затраты!$G$25,IF(AND(Продажи!B12&gt;100,Продажи!B12&lt;150),Затраты!$G$26,Затраты!$G$27))</f>
        <v>84000</v>
      </c>
      <c r="C12" s="142">
        <f>IF(Продажи!C12&lt;100,Затраты!$G$25,IF(AND(Продажи!C12&gt;100,Продажи!C12&lt;150),Затраты!$G$26,Затраты!$G$27))</f>
        <v>84000</v>
      </c>
      <c r="D12" s="142">
        <f>IF(Продажи!D12&lt;100,Затраты!$G$25,IF(AND(Продажи!D12&gt;100,Продажи!D12&lt;150),Затраты!$G$26,Затраты!$G$27))</f>
        <v>84000</v>
      </c>
      <c r="E12" s="142">
        <f>IF(Продажи!E12&lt;100,Затраты!$G$25,IF(AND(Продажи!E12&gt;100,Продажи!E12&lt;150),Затраты!$G$26,Затраты!$G$27))</f>
        <v>90250</v>
      </c>
      <c r="F12" s="143">
        <f>IF(Продажи!F12&lt;100,Затраты!$G$25,IF(AND(Продажи!F12&gt;100,Продажи!F12&lt;150),Затраты!$G$26,Затраты!$G$27))</f>
        <v>90250</v>
      </c>
    </row>
    <row r="13" spans="1:6" ht="12.75">
      <c r="A13" s="152" t="s">
        <v>96</v>
      </c>
      <c r="B13" s="141">
        <f>B16*0.2</f>
        <v>16478.256000000005</v>
      </c>
      <c r="C13" s="142">
        <f>C16*0.2</f>
        <v>25745.904000000006</v>
      </c>
      <c r="D13" s="142">
        <f>D16*0.2</f>
        <v>36976.272</v>
      </c>
      <c r="E13" s="142">
        <f>E16*0.2</f>
        <v>42818.38400000001</v>
      </c>
      <c r="F13" s="143">
        <f>F16*0.2</f>
        <v>52623.712000000014</v>
      </c>
    </row>
    <row r="14" spans="1:6" ht="12.75" hidden="1">
      <c r="A14" s="152" t="s">
        <v>97</v>
      </c>
      <c r="B14" s="141"/>
      <c r="C14" s="142"/>
      <c r="D14" s="142"/>
      <c r="E14" s="142"/>
      <c r="F14" s="143"/>
    </row>
    <row r="15" spans="1:6" ht="12.75">
      <c r="A15" s="153" t="s">
        <v>98</v>
      </c>
      <c r="B15" s="154"/>
      <c r="C15" s="146"/>
      <c r="D15" s="146"/>
      <c r="E15" s="146"/>
      <c r="F15" s="147">
        <f>Затраты!G34</f>
        <v>14000</v>
      </c>
    </row>
    <row r="16" spans="1:6" ht="12.75" hidden="1">
      <c r="A16" s="155"/>
      <c r="B16" s="156">
        <f>B4-B5-B6-B12-B14</f>
        <v>82391.28000000003</v>
      </c>
      <c r="C16" s="157">
        <f>C4-C5-C6-C12-C14</f>
        <v>128729.52000000002</v>
      </c>
      <c r="D16" s="157">
        <f>D4-D5-D6-D12-D14</f>
        <v>184881.36</v>
      </c>
      <c r="E16" s="157">
        <f>E4-E5-E6-E12-E14</f>
        <v>214091.92000000004</v>
      </c>
      <c r="F16" s="158">
        <f>F4-F5-F6-F12-F14</f>
        <v>263118.56000000006</v>
      </c>
    </row>
    <row r="17" spans="1:6" ht="12.75">
      <c r="A17" s="159" t="s">
        <v>99</v>
      </c>
      <c r="B17" s="160">
        <f>B11-B12-B14-B13</f>
        <v>65913.02400000002</v>
      </c>
      <c r="C17" s="161">
        <f>C11-C12-C14-C13</f>
        <v>102983.61600000001</v>
      </c>
      <c r="D17" s="161">
        <f>D11-D12-D14-D13</f>
        <v>147905.088</v>
      </c>
      <c r="E17" s="161">
        <f>E11-E12-E14-E13</f>
        <v>171273.53600000002</v>
      </c>
      <c r="F17" s="127">
        <f>F11-F12-F14-F13</f>
        <v>210494.84800000006</v>
      </c>
    </row>
    <row r="18" spans="1:6" ht="12.75">
      <c r="A18" s="162" t="s">
        <v>100</v>
      </c>
      <c r="B18" s="160">
        <f>B17</f>
        <v>65913.02400000002</v>
      </c>
      <c r="C18" s="161">
        <f>B18+C17</f>
        <v>168896.64</v>
      </c>
      <c r="D18" s="161">
        <f>C18+D17</f>
        <v>316801.728</v>
      </c>
      <c r="E18" s="161">
        <f>D18+E17</f>
        <v>488075.264</v>
      </c>
      <c r="F18" s="127">
        <f>E18+F17</f>
        <v>698570.1120000001</v>
      </c>
    </row>
    <row r="19" spans="1:6" ht="12.75" hidden="1">
      <c r="A19" s="162" t="s">
        <v>101</v>
      </c>
      <c r="B19" s="160">
        <f>IF(Титул!G19&lt;300,Затраты!F8+Затраты!G25,Затраты!G8+Затраты!G25)</f>
        <v>551500</v>
      </c>
      <c r="C19" s="163"/>
      <c r="D19" s="161"/>
      <c r="E19" s="161"/>
      <c r="F19" s="127"/>
    </row>
    <row r="20" spans="1:6" ht="12.75" hidden="1">
      <c r="A20" s="162"/>
      <c r="B20" s="160">
        <f>B18-B19</f>
        <v>-485586.97599999997</v>
      </c>
      <c r="C20" s="163">
        <f>B20+C18</f>
        <v>-316690.33599999995</v>
      </c>
      <c r="D20" s="161">
        <f>C20+D18</f>
        <v>111.39200000005076</v>
      </c>
      <c r="E20" s="161">
        <f>D20+E18</f>
        <v>488186.6560000001</v>
      </c>
      <c r="F20" s="164">
        <f>E20+F18</f>
        <v>1186756.7680000002</v>
      </c>
    </row>
    <row r="21" spans="1:6" ht="15.75">
      <c r="A21" s="165" t="s">
        <v>102</v>
      </c>
      <c r="B21" s="166">
        <f>IF(B20&lt;0,"",B3)</f>
        <v>0</v>
      </c>
      <c r="C21" s="167">
        <f>IF(C20&lt;0,"",IF(B20&gt;0,"",C3))</f>
        <v>0</v>
      </c>
      <c r="D21" s="168">
        <f>IF(D20&lt;0,"",IF(C20&gt;0,"",D3))</f>
        <v>3</v>
      </c>
      <c r="E21" s="168">
        <f>IF(E20&lt;0,"",IF(D20&gt;0,"",E3))</f>
        <v>0</v>
      </c>
      <c r="F21" s="169">
        <f>IF(F20&lt;0,"",IF(E20&gt;0,"",F3))</f>
        <v>0</v>
      </c>
    </row>
    <row r="23" spans="1:6" ht="12.75">
      <c r="A23" s="170" t="s">
        <v>103</v>
      </c>
      <c r="B23" s="170"/>
      <c r="C23" s="170"/>
      <c r="D23" s="170"/>
      <c r="E23" s="170"/>
      <c r="F23" s="170"/>
    </row>
    <row r="24" spans="1:6" ht="12.75">
      <c r="A24" s="107" t="s">
        <v>104</v>
      </c>
      <c r="B24" s="171">
        <f>B4/Продажи!B12</f>
        <v>6050.645161290323</v>
      </c>
      <c r="C24" s="171">
        <f>C4/Продажи!C12</f>
        <v>6339.220779220779</v>
      </c>
      <c r="D24" s="171">
        <f>D4/Продажи!D12</f>
        <v>6177.171717171717</v>
      </c>
      <c r="E24" s="171">
        <f>E4/Продажи!E12</f>
        <v>6121.41592920354</v>
      </c>
      <c r="F24" s="172">
        <f>F4/Продажи!F12</f>
        <v>6212</v>
      </c>
    </row>
    <row r="25" spans="1:6" ht="12.75">
      <c r="A25" s="173" t="s">
        <v>105</v>
      </c>
      <c r="B25" s="120">
        <f>Продажи!B3</f>
        <v>11600</v>
      </c>
      <c r="C25" s="120">
        <f aca="true" t="shared" si="0" ref="C25:C27">B25</f>
        <v>11600</v>
      </c>
      <c r="D25" s="120">
        <f aca="true" t="shared" si="1" ref="D25:D27">C25</f>
        <v>11600</v>
      </c>
      <c r="E25" s="120">
        <f aca="true" t="shared" si="2" ref="E25:E27">D25</f>
        <v>11600</v>
      </c>
      <c r="F25" s="121">
        <f aca="true" t="shared" si="3" ref="F25:F27">E25</f>
        <v>11600</v>
      </c>
    </row>
    <row r="26" spans="1:6" ht="12.75">
      <c r="A26" s="173" t="s">
        <v>106</v>
      </c>
      <c r="B26" s="120">
        <f>Продажи!C3</f>
        <v>1000</v>
      </c>
      <c r="C26" s="120">
        <f t="shared" si="0"/>
        <v>1000</v>
      </c>
      <c r="D26" s="120">
        <f t="shared" si="1"/>
        <v>1000</v>
      </c>
      <c r="E26" s="120">
        <f t="shared" si="2"/>
        <v>1000</v>
      </c>
      <c r="F26" s="121">
        <f t="shared" si="3"/>
        <v>1000</v>
      </c>
    </row>
    <row r="27" spans="1:6" ht="12.75">
      <c r="A27" s="173" t="s">
        <v>107</v>
      </c>
      <c r="B27" s="120">
        <f>Продажи!D3</f>
        <v>1860</v>
      </c>
      <c r="C27" s="120">
        <f t="shared" si="0"/>
        <v>1860</v>
      </c>
      <c r="D27" s="120">
        <f t="shared" si="1"/>
        <v>1860</v>
      </c>
      <c r="E27" s="120">
        <f t="shared" si="2"/>
        <v>1860</v>
      </c>
      <c r="F27" s="121">
        <f t="shared" si="3"/>
        <v>1860</v>
      </c>
    </row>
    <row r="28" spans="1:6" ht="12.75">
      <c r="A28" s="173" t="s">
        <v>108</v>
      </c>
      <c r="B28" s="18">
        <f>Продажи!$B$5*Продажи!B9</f>
        <v>126672</v>
      </c>
      <c r="C28" s="18">
        <f>Продажи!$B$5*Продажи!C9</f>
        <v>167388</v>
      </c>
      <c r="D28" s="18">
        <f>Продажи!$B$5*Продажи!D9</f>
        <v>208104</v>
      </c>
      <c r="E28" s="18">
        <f>Продажи!$B$5*Продажи!E9</f>
        <v>235248</v>
      </c>
      <c r="F28" s="43">
        <f>Продажи!$B$5*Продажи!F9</f>
        <v>275964</v>
      </c>
    </row>
    <row r="29" spans="1:6" ht="12.75">
      <c r="A29" s="173" t="s">
        <v>109</v>
      </c>
      <c r="B29" s="18">
        <f>Продажи!$C$5*Продажи!B10</f>
        <v>15000</v>
      </c>
      <c r="C29" s="18">
        <f>Продажи!$C$5*Продажи!C10</f>
        <v>18000</v>
      </c>
      <c r="D29" s="18">
        <f>Продажи!$C$5*Продажи!D10</f>
        <v>24000</v>
      </c>
      <c r="E29" s="18">
        <f>Продажи!$C$5*Продажи!E10</f>
        <v>29000</v>
      </c>
      <c r="F29" s="43">
        <f>Продажи!$C$5*Продажи!F10</f>
        <v>33000</v>
      </c>
    </row>
    <row r="30" spans="1:6" ht="12.75">
      <c r="A30" s="173" t="s">
        <v>110</v>
      </c>
      <c r="B30" s="18">
        <f>Продажи!$D$5*Продажи!B11</f>
        <v>35340</v>
      </c>
      <c r="C30" s="18">
        <f>Продажи!$D$5*Продажи!C11</f>
        <v>40920</v>
      </c>
      <c r="D30" s="18">
        <f>Продажи!$D$5*Продажи!D11</f>
        <v>53940</v>
      </c>
      <c r="E30" s="18">
        <f>Продажи!$D$5*Продажи!E11</f>
        <v>59520</v>
      </c>
      <c r="F30" s="43">
        <f>Продажи!$D$5*Продажи!F11</f>
        <v>66960</v>
      </c>
    </row>
    <row r="31" spans="1:6" ht="12.75">
      <c r="A31" s="173" t="s">
        <v>111</v>
      </c>
      <c r="B31" s="174">
        <f>B28/Продажи!B17</f>
        <v>0.39</v>
      </c>
      <c r="C31" s="174">
        <f>C28/Продажи!C17</f>
        <v>0.39</v>
      </c>
      <c r="D31" s="174">
        <f>D28/Продажи!D17</f>
        <v>0.39</v>
      </c>
      <c r="E31" s="174">
        <f>E28/Продажи!E17</f>
        <v>0.39</v>
      </c>
      <c r="F31" s="175">
        <f>F28/Продажи!F17</f>
        <v>0.39</v>
      </c>
    </row>
    <row r="32" spans="1:6" ht="12.75">
      <c r="A32" s="173" t="s">
        <v>112</v>
      </c>
      <c r="B32" s="174">
        <f>B29/Продажи!B18</f>
        <v>1</v>
      </c>
      <c r="C32" s="174">
        <f>C29/Продажи!C18</f>
        <v>1</v>
      </c>
      <c r="D32" s="174">
        <f>D29/Продажи!D18</f>
        <v>1</v>
      </c>
      <c r="E32" s="174">
        <f>E29/Продажи!E18</f>
        <v>1</v>
      </c>
      <c r="F32" s="175">
        <f>F29/Продажи!F18</f>
        <v>1</v>
      </c>
    </row>
    <row r="33" spans="1:6" ht="12.75">
      <c r="A33" s="176" t="s">
        <v>113</v>
      </c>
      <c r="B33" s="177">
        <f>B30/Продажи!B19</f>
        <v>1</v>
      </c>
      <c r="C33" s="177">
        <f>C30/Продажи!C19</f>
        <v>1</v>
      </c>
      <c r="D33" s="177">
        <f>D30/Продажи!D19</f>
        <v>1</v>
      </c>
      <c r="E33" s="177">
        <f>E30/Продажи!E19</f>
        <v>1</v>
      </c>
      <c r="F33" s="178">
        <f>F30/Продажи!F19</f>
        <v>1</v>
      </c>
    </row>
    <row r="34" spans="1:6" ht="12.75">
      <c r="A34" s="179" t="s">
        <v>114</v>
      </c>
      <c r="B34" s="180">
        <f>B11/B4</f>
        <v>0.44354449005704544</v>
      </c>
      <c r="C34" s="180">
        <f>C11/C4</f>
        <v>0.435813980168811</v>
      </c>
      <c r="D34" s="180">
        <f>D11/D4</f>
        <v>0.4396791052097982</v>
      </c>
      <c r="E34" s="180">
        <f>E11/E4</f>
        <v>0.43997848840571335</v>
      </c>
      <c r="F34" s="181">
        <f>F11/F4</f>
        <v>0.43757561048095506</v>
      </c>
    </row>
    <row r="35" spans="1:6" ht="12.75">
      <c r="A35" s="182" t="s">
        <v>115</v>
      </c>
      <c r="B35" s="183">
        <f>B4</f>
        <v>375140</v>
      </c>
      <c r="C35" s="183">
        <f>C4</f>
        <v>488120</v>
      </c>
      <c r="D35" s="183">
        <f>D4</f>
        <v>611540</v>
      </c>
      <c r="E35" s="183">
        <f>E4</f>
        <v>691720</v>
      </c>
      <c r="F35" s="184">
        <f>F4</f>
        <v>807560</v>
      </c>
    </row>
    <row r="36" spans="1:6" ht="12.75">
      <c r="A36" s="185" t="s">
        <v>116</v>
      </c>
      <c r="B36" s="186">
        <f>B11</f>
        <v>166391.28000000003</v>
      </c>
      <c r="C36" s="186">
        <f>C11</f>
        <v>212729.52000000002</v>
      </c>
      <c r="D36" s="186">
        <f>D11</f>
        <v>268881.36</v>
      </c>
      <c r="E36" s="186">
        <f>E11</f>
        <v>304341.92000000004</v>
      </c>
      <c r="F36" s="187">
        <f>F11</f>
        <v>353368.56000000006</v>
      </c>
    </row>
    <row r="37" spans="1:6" ht="12.75">
      <c r="A37" s="179" t="s">
        <v>117</v>
      </c>
      <c r="B37" s="188">
        <f>B17</f>
        <v>65913.02400000002</v>
      </c>
      <c r="C37" s="188">
        <f>C17</f>
        <v>102983.61600000001</v>
      </c>
      <c r="D37" s="188">
        <f>D17</f>
        <v>147905.088</v>
      </c>
      <c r="E37" s="188">
        <f>E17</f>
        <v>171273.53600000002</v>
      </c>
      <c r="F37" s="189">
        <f>F17</f>
        <v>210494.84800000006</v>
      </c>
    </row>
  </sheetData>
  <sheetProtection selectLockedCells="1" selectUnlockedCells="1"/>
  <mergeCells count="2">
    <mergeCell ref="A1:F1"/>
    <mergeCell ref="A23:F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2015-08-12T12:47:12Z</dcterms:modified>
  <cp:category/>
  <cp:version/>
  <cp:contentType/>
  <cp:contentStatus/>
  <cp:revision>6</cp:revision>
</cp:coreProperties>
</file>